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xr:revisionPtr revIDLastSave="0" documentId="13_ncr:1000001_{2B7A5953-DEB1-5644-BC9A-96772AEFCEE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EventCalendar" sheetId="1" r:id="rId1"/>
    <sheet name="©" sheetId="2" r:id="rId2"/>
  </sheets>
  <definedNames>
    <definedName name="startday">EventCalendar!$P$48</definedName>
    <definedName name="year">EventCalendar!$O$45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M21" i="1"/>
  <c r="U26" i="1"/>
  <c r="U27" i="1"/>
  <c r="B4" i="1"/>
  <c r="J9" i="1"/>
  <c r="J10" i="1"/>
  <c r="M13" i="1"/>
  <c r="U19" i="1"/>
  <c r="U17" i="1"/>
  <c r="U18" i="1"/>
  <c r="B39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J43" i="1"/>
  <c r="B30" i="1"/>
  <c r="J35" i="1"/>
  <c r="B12" i="1"/>
  <c r="J47" i="1"/>
  <c r="M30" i="1"/>
  <c r="U31" i="1"/>
  <c r="U24" i="1"/>
  <c r="U9" i="1"/>
  <c r="U7" i="1"/>
  <c r="J46" i="1"/>
  <c r="J45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J44" i="1"/>
  <c r="J42" i="1"/>
  <c r="J41" i="1"/>
  <c r="J40" i="1"/>
  <c r="J39" i="1"/>
  <c r="H40" i="1"/>
  <c r="G40" i="1"/>
  <c r="F40" i="1"/>
  <c r="E40" i="1"/>
  <c r="D40" i="1"/>
  <c r="C40" i="1"/>
  <c r="B40" i="1"/>
  <c r="M32" i="1"/>
  <c r="N32" i="1"/>
  <c r="O32" i="1"/>
  <c r="P32" i="1"/>
  <c r="Q32" i="1"/>
  <c r="R32" i="1"/>
  <c r="S32" i="1"/>
  <c r="M33" i="1"/>
  <c r="N33" i="1"/>
  <c r="O33" i="1"/>
  <c r="P33" i="1"/>
  <c r="Q33" i="1"/>
  <c r="R33" i="1"/>
  <c r="S33" i="1"/>
  <c r="M34" i="1"/>
  <c r="N34" i="1"/>
  <c r="O34" i="1"/>
  <c r="P34" i="1"/>
  <c r="Q34" i="1"/>
  <c r="R34" i="1"/>
  <c r="S34" i="1"/>
  <c r="M35" i="1"/>
  <c r="N35" i="1"/>
  <c r="O35" i="1"/>
  <c r="P35" i="1"/>
  <c r="Q35" i="1"/>
  <c r="R35" i="1"/>
  <c r="S35" i="1"/>
  <c r="M36" i="1"/>
  <c r="N36" i="1"/>
  <c r="O36" i="1"/>
  <c r="P36" i="1"/>
  <c r="Q36" i="1"/>
  <c r="R36" i="1"/>
  <c r="S36" i="1"/>
  <c r="M37" i="1"/>
  <c r="N37" i="1"/>
  <c r="O37" i="1"/>
  <c r="P37" i="1"/>
  <c r="Q37" i="1"/>
  <c r="R37" i="1"/>
  <c r="S37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J34" i="1"/>
  <c r="J33" i="1"/>
  <c r="U33" i="1"/>
  <c r="J32" i="1"/>
  <c r="U32" i="1"/>
  <c r="S31" i="1"/>
  <c r="R31" i="1"/>
  <c r="Q31" i="1"/>
  <c r="P31" i="1"/>
  <c r="O31" i="1"/>
  <c r="N31" i="1"/>
  <c r="M31" i="1"/>
  <c r="J31" i="1"/>
  <c r="H31" i="1"/>
  <c r="G31" i="1"/>
  <c r="F31" i="1"/>
  <c r="E31" i="1"/>
  <c r="D31" i="1"/>
  <c r="C31" i="1"/>
  <c r="B31" i="1"/>
  <c r="B21" i="1"/>
  <c r="J28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M23" i="1"/>
  <c r="N23" i="1"/>
  <c r="O23" i="1"/>
  <c r="P23" i="1"/>
  <c r="Q23" i="1"/>
  <c r="R23" i="1"/>
  <c r="S23" i="1"/>
  <c r="M24" i="1"/>
  <c r="N24" i="1"/>
  <c r="O24" i="1"/>
  <c r="P24" i="1"/>
  <c r="Q24" i="1"/>
  <c r="R24" i="1"/>
  <c r="S24" i="1"/>
  <c r="M25" i="1"/>
  <c r="N25" i="1"/>
  <c r="O25" i="1"/>
  <c r="P25" i="1"/>
  <c r="Q25" i="1"/>
  <c r="R25" i="1"/>
  <c r="S25" i="1"/>
  <c r="M26" i="1"/>
  <c r="N26" i="1"/>
  <c r="O26" i="1"/>
  <c r="P26" i="1"/>
  <c r="Q26" i="1"/>
  <c r="R26" i="1"/>
  <c r="S26" i="1"/>
  <c r="M27" i="1"/>
  <c r="N27" i="1"/>
  <c r="O27" i="1"/>
  <c r="P27" i="1"/>
  <c r="Q27" i="1"/>
  <c r="R27" i="1"/>
  <c r="S27" i="1"/>
  <c r="J27" i="1"/>
  <c r="J26" i="1"/>
  <c r="J25" i="1"/>
  <c r="U25" i="1"/>
  <c r="J24" i="1"/>
  <c r="U23" i="1"/>
  <c r="J23" i="1"/>
  <c r="U22" i="1"/>
  <c r="S22" i="1"/>
  <c r="R22" i="1"/>
  <c r="Q22" i="1"/>
  <c r="P22" i="1"/>
  <c r="O22" i="1"/>
  <c r="N22" i="1"/>
  <c r="M22" i="1"/>
  <c r="J22" i="1"/>
  <c r="H22" i="1"/>
  <c r="G22" i="1"/>
  <c r="F22" i="1"/>
  <c r="E22" i="1"/>
  <c r="D22" i="1"/>
  <c r="C22" i="1"/>
  <c r="B22" i="1"/>
  <c r="J19" i="1"/>
  <c r="M15" i="1"/>
  <c r="N15" i="1"/>
  <c r="O15" i="1"/>
  <c r="P15" i="1"/>
  <c r="Q15" i="1"/>
  <c r="R15" i="1"/>
  <c r="S15" i="1"/>
  <c r="M16" i="1"/>
  <c r="N16" i="1"/>
  <c r="O16" i="1"/>
  <c r="P16" i="1"/>
  <c r="Q16" i="1"/>
  <c r="R16" i="1"/>
  <c r="S16" i="1"/>
  <c r="M17" i="1"/>
  <c r="N17" i="1"/>
  <c r="O17" i="1"/>
  <c r="P17" i="1"/>
  <c r="Q17" i="1"/>
  <c r="R17" i="1"/>
  <c r="S17" i="1"/>
  <c r="M18" i="1"/>
  <c r="N18" i="1"/>
  <c r="O18" i="1"/>
  <c r="P18" i="1"/>
  <c r="Q18" i="1"/>
  <c r="R18" i="1"/>
  <c r="S18" i="1"/>
  <c r="M19" i="1"/>
  <c r="N19" i="1"/>
  <c r="O19" i="1"/>
  <c r="P19" i="1"/>
  <c r="Q19" i="1"/>
  <c r="R19" i="1"/>
  <c r="S19" i="1"/>
  <c r="J18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J17" i="1"/>
  <c r="J16" i="1"/>
  <c r="J15" i="1"/>
  <c r="J14" i="1"/>
  <c r="U16" i="1"/>
  <c r="S14" i="1"/>
  <c r="R14" i="1"/>
  <c r="Q14" i="1"/>
  <c r="P14" i="1"/>
  <c r="O14" i="1"/>
  <c r="N14" i="1"/>
  <c r="M14" i="1"/>
  <c r="J13" i="1"/>
  <c r="H13" i="1"/>
  <c r="G13" i="1"/>
  <c r="F13" i="1"/>
  <c r="E13" i="1"/>
  <c r="D13" i="1"/>
  <c r="C13" i="1"/>
  <c r="B13" i="1"/>
  <c r="M4" i="1"/>
  <c r="U13" i="1"/>
  <c r="M6" i="1"/>
  <c r="N6" i="1"/>
  <c r="O6" i="1"/>
  <c r="P6" i="1"/>
  <c r="Q6" i="1"/>
  <c r="R6" i="1"/>
  <c r="S6" i="1"/>
  <c r="M7" i="1"/>
  <c r="N7" i="1"/>
  <c r="O7" i="1"/>
  <c r="P7" i="1"/>
  <c r="Q7" i="1"/>
  <c r="R7" i="1"/>
  <c r="S7" i="1"/>
  <c r="M8" i="1"/>
  <c r="N8" i="1"/>
  <c r="O8" i="1"/>
  <c r="P8" i="1"/>
  <c r="Q8" i="1"/>
  <c r="R8" i="1"/>
  <c r="S8" i="1"/>
  <c r="M9" i="1"/>
  <c r="N9" i="1"/>
  <c r="O9" i="1"/>
  <c r="P9" i="1"/>
  <c r="Q9" i="1"/>
  <c r="R9" i="1"/>
  <c r="S9" i="1"/>
  <c r="M10" i="1"/>
  <c r="N10" i="1"/>
  <c r="O10" i="1"/>
  <c r="P10" i="1"/>
  <c r="Q10" i="1"/>
  <c r="R10" i="1"/>
  <c r="S10" i="1"/>
  <c r="M11" i="1"/>
  <c r="N11" i="1"/>
  <c r="O11" i="1"/>
  <c r="P11" i="1"/>
  <c r="Q11" i="1"/>
  <c r="R11" i="1"/>
  <c r="S11" i="1"/>
  <c r="U12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U11" i="1"/>
  <c r="U10" i="1"/>
  <c r="J8" i="1"/>
  <c r="U8" i="1"/>
  <c r="J7" i="1"/>
  <c r="U6" i="1"/>
  <c r="J6" i="1"/>
  <c r="U5" i="1"/>
  <c r="S5" i="1"/>
  <c r="R5" i="1"/>
  <c r="Q5" i="1"/>
  <c r="P5" i="1"/>
  <c r="O5" i="1"/>
  <c r="N5" i="1"/>
  <c r="M5" i="1"/>
  <c r="J5" i="1"/>
  <c r="H5" i="1"/>
  <c r="G5" i="1"/>
  <c r="F5" i="1"/>
  <c r="E5" i="1"/>
  <c r="D5" i="1"/>
  <c r="C5" i="1"/>
  <c r="B5" i="1"/>
  <c r="Q43" i="1"/>
</calcChain>
</file>

<file path=xl/sharedStrings.xml><?xml version="1.0" encoding="utf-8"?>
<sst xmlns="http://schemas.openxmlformats.org/spreadsheetml/2006/main" count="81" uniqueCount="77">
  <si>
    <t>October</t>
  </si>
  <si>
    <t>March</t>
  </si>
  <si>
    <t>Columbus Day</t>
  </si>
  <si>
    <t>YEAR</t>
  </si>
  <si>
    <t>Halloween</t>
  </si>
  <si>
    <t>November</t>
  </si>
  <si>
    <t>April</t>
  </si>
  <si>
    <t>START DAY (1=Sun, 2=Mon)</t>
  </si>
  <si>
    <t>April Fool's Day</t>
  </si>
  <si>
    <t>Earth Day</t>
  </si>
  <si>
    <t>Veterans Day</t>
  </si>
  <si>
    <t>Last Day of Class, Potluck</t>
  </si>
  <si>
    <t>Footer: Calendar Templates by Vertex42.com - https://www.vertex42.com/calendars/</t>
  </si>
  <si>
    <t>No class</t>
  </si>
  <si>
    <t>December</t>
  </si>
  <si>
    <t>May</t>
  </si>
  <si>
    <t>Solemnity of the Ascension - Holy Day</t>
  </si>
  <si>
    <t>Mother's Day</t>
  </si>
  <si>
    <t>Memorial Day</t>
  </si>
  <si>
    <t>January</t>
  </si>
  <si>
    <t>June</t>
  </si>
  <si>
    <t>New Year's Day</t>
  </si>
  <si>
    <t>Flag Day</t>
  </si>
  <si>
    <t>Epiphany when Jesus revealed to Magi by Star</t>
  </si>
  <si>
    <t>Father's Day</t>
  </si>
  <si>
    <t>Jesus Baptism</t>
  </si>
  <si>
    <t>Martin Luther King Jr. Day</t>
  </si>
  <si>
    <t>February</t>
  </si>
  <si>
    <t>Groundhog Day</t>
  </si>
  <si>
    <t>President's Day &amp; Ski Trip to Andes Tower Hill</t>
  </si>
  <si>
    <t>School Event Calendar</t>
  </si>
  <si>
    <t>By Vertex42.com</t>
  </si>
  <si>
    <t>https://www.vertex42.com/calendars/school-calendar.html</t>
  </si>
  <si>
    <t>© 2013-2021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</si>
  <si>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</si>
  <si>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</si>
  <si>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</si>
  <si>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</si>
  <si>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</si>
  <si>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</si>
  <si>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 xml:space="preserve">5:30 Lenten Soup &amp; volunteer to read for Stations </t>
  </si>
  <si>
    <t>5:30 Lenten Soup &amp; Stations Volunteer to read</t>
  </si>
  <si>
    <t>Holy Thursday 7pm Mass- Last Supper</t>
  </si>
  <si>
    <t>Good Friday 7pm Mass- Fasting to commemorate Crucifixion</t>
  </si>
  <si>
    <t>No class, Mass 8:30pm or 9am Easter Vigil, Easter Sunday- Jesus Risen</t>
  </si>
  <si>
    <t>First Communion Mass 5pm, volunteer retreat 9am or reception 5pm</t>
  </si>
  <si>
    <t>Mother's Day Banquet volunteer</t>
  </si>
  <si>
    <t>All Saints' Day- Holy Day Mass 7pm</t>
  </si>
  <si>
    <t>Christmas Day- Holy Day Mass 9am</t>
  </si>
  <si>
    <t>No class, New Year's Eve</t>
  </si>
  <si>
    <t>Lincoln's Birthday &amp; Ash Wednesday Mass 7pm- Fasting</t>
  </si>
  <si>
    <t>Volunteer KCs Fish Fry for Youth 5-7</t>
  </si>
  <si>
    <t>Classes Start</t>
  </si>
  <si>
    <t>Class Days</t>
  </si>
  <si>
    <t>Volunteer Days</t>
  </si>
  <si>
    <t>No class, Volunteer Feeding homeless in Moorhead Leave 4-7</t>
  </si>
  <si>
    <t>President's Day Volunteer Feeding homeless Moorhead 4pm</t>
  </si>
  <si>
    <t>Volunteer KCs candy bag helpers, Feast of Lady of Guadeloupe IC</t>
  </si>
  <si>
    <t>Start bringing food for Food Pantry Box</t>
  </si>
  <si>
    <t>Advent Fair Volunteer at our Table</t>
  </si>
  <si>
    <t>Daylight Saving Confirmation Rite of Enrollment</t>
  </si>
  <si>
    <t>Thanksgiving Mass 9am</t>
  </si>
  <si>
    <t>Volunteer to help with Reconciliation meeting 10am-Noon</t>
  </si>
  <si>
    <t>Immaculate Conception of Mary- Holy Day Mass 7pm</t>
  </si>
  <si>
    <t>Daylight Saving, Penance service 4pm</t>
  </si>
  <si>
    <t>Palm Sunday &amp; Living Stations performed by you at 8:30pm</t>
  </si>
  <si>
    <t>Senior Recognition Mass 9am with reception after</t>
  </si>
  <si>
    <t>Confirmation celebration 9am Mass</t>
  </si>
  <si>
    <t>No class, Eve Mass at 9am &amp; 4pm</t>
  </si>
  <si>
    <t>Mass Holy Days of Obligation</t>
  </si>
  <si>
    <t>No class, Christmas Program volunteer, Sing in Choir, potluck 10:15</t>
  </si>
  <si>
    <t>Sing in choir</t>
  </si>
  <si>
    <t>Sing in choir &amp; Bring food for Food Pantry</t>
  </si>
  <si>
    <t>Sing in Choir</t>
  </si>
  <si>
    <t>St. Patrick's Day, Sing in Choir</t>
  </si>
  <si>
    <t>Volunteer clean-up Mardi Gras celebration 5pm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</si>
</sst>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m"/>
    <numFmt numFmtId="166" formatCode="d"/>
  </numFmts>
  <fonts count="30" x14ac:knownFonts="1">
    <font>
      <sz val="10"/>
      <color rgb="FF000000"/>
      <name val="Calibri"/>
      <scheme val="minor"/>
    </font>
    <font>
      <sz val="10"/>
      <name val="Arial"/>
    </font>
    <font>
      <b/>
      <sz val="18"/>
      <name val="Arial"/>
    </font>
    <font>
      <sz val="18"/>
      <name val="Arial"/>
    </font>
    <font>
      <sz val="12"/>
      <name val="Arial"/>
    </font>
    <font>
      <sz val="11"/>
      <name val="Arial"/>
    </font>
    <font>
      <u/>
      <sz val="11"/>
      <color rgb="FF0000FF"/>
      <name val="Arial"/>
    </font>
    <font>
      <b/>
      <sz val="12"/>
      <name val="Arial"/>
    </font>
    <font>
      <u/>
      <sz val="12"/>
      <color rgb="FF0000FF"/>
      <name val="Arial"/>
    </font>
    <font>
      <sz val="12"/>
      <name val="Arial"/>
    </font>
    <font>
      <sz val="11"/>
      <color rgb="FF000000"/>
      <name val="Calibri"/>
      <scheme val="minor"/>
    </font>
    <font>
      <b/>
      <sz val="11"/>
      <color rgb="FF393939"/>
      <name val="Arial"/>
    </font>
    <font>
      <sz val="11"/>
      <name val="Century Gothic"/>
    </font>
    <font>
      <b/>
      <sz val="11"/>
      <color rgb="FFFFFFFF"/>
      <name val="Arial"/>
    </font>
    <font>
      <sz val="11"/>
      <name val="Calibri"/>
    </font>
    <font>
      <b/>
      <sz val="11"/>
      <name val="Arial"/>
    </font>
    <font>
      <sz val="11"/>
      <color theme="9" tint="-0.249977111117893"/>
      <name val="Arial"/>
    </font>
    <font>
      <sz val="11"/>
      <color theme="8" tint="-0.249977111117893"/>
      <name val="Arial"/>
    </font>
    <font>
      <b/>
      <sz val="11"/>
      <color theme="9" tint="-0.249977111117893"/>
      <name val="Arial"/>
    </font>
    <font>
      <b/>
      <sz val="11"/>
      <color theme="8" tint="-0.249977111117893"/>
      <name val="Arial"/>
    </font>
    <font>
      <b/>
      <sz val="11"/>
      <color theme="7" tint="-0.249977111117893"/>
      <name val="Arial"/>
    </font>
    <font>
      <sz val="11"/>
      <color theme="7" tint="-0.249977111117893"/>
      <name val="Arial"/>
    </font>
    <font>
      <sz val="11"/>
      <color theme="1"/>
      <name val="Arial"/>
    </font>
    <font>
      <b/>
      <sz val="11"/>
      <color rgb="FF17365D"/>
      <name val="Arial"/>
    </font>
    <font>
      <sz val="11"/>
      <color rgb="FF17365D"/>
      <name val="Arial"/>
    </font>
    <font>
      <b/>
      <sz val="11"/>
      <color rgb="FF442759"/>
      <name val="Arial"/>
    </font>
    <font>
      <b/>
      <sz val="11"/>
      <color theme="1"/>
      <name val="Arial"/>
    </font>
    <font>
      <sz val="11"/>
      <color theme="9" tint="-0.249977111117893"/>
      <name val="Calibri"/>
      <scheme val="minor"/>
    </font>
    <font>
      <sz val="11"/>
      <color theme="8" tint="-0.249977111117893"/>
      <name val="Calibri"/>
      <scheme val="minor"/>
    </font>
    <font>
      <sz val="11"/>
      <color theme="7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93939"/>
        <bgColor rgb="FF393939"/>
      </patternFill>
    </fill>
    <fill>
      <patternFill patternType="solid">
        <fgColor rgb="FFDBDBDB"/>
        <bgColor rgb="FFDBDBDB"/>
      </patternFill>
    </fill>
    <fill>
      <patternFill patternType="solid">
        <fgColor rgb="FFF2F2F2"/>
        <bgColor rgb="FFF2F2F2"/>
      </patternFill>
    </fill>
    <fill>
      <patternFill patternType="solid">
        <fgColor rgb="FF3464AB"/>
        <bgColor rgb="FF3464AB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3464AB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1" fillId="0" borderId="6" xfId="0" applyFont="1" applyBorder="1"/>
    <xf numFmtId="0" fontId="4" fillId="0" borderId="6" xfId="0" applyFont="1" applyBorder="1" applyAlignment="1">
      <alignment horizontal="left" wrapText="1"/>
    </xf>
    <xf numFmtId="0" fontId="5" fillId="0" borderId="6" xfId="0" applyFont="1" applyBorder="1"/>
    <xf numFmtId="0" fontId="4" fillId="0" borderId="6" xfId="0" applyFont="1" applyBorder="1"/>
    <xf numFmtId="0" fontId="6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15" fillId="4" borderId="6" xfId="0" applyFont="1" applyFill="1" applyBorder="1" applyAlignment="1">
      <alignment horizontal="left" vertical="top"/>
    </xf>
    <xf numFmtId="166" fontId="16" fillId="4" borderId="7" xfId="0" applyNumberFormat="1" applyFont="1" applyFill="1" applyBorder="1" applyAlignment="1">
      <alignment horizontal="left" vertical="top"/>
    </xf>
    <xf numFmtId="0" fontId="16" fillId="4" borderId="7" xfId="0" applyFont="1" applyFill="1" applyBorder="1" applyAlignment="1">
      <alignment horizontal="left" vertical="top"/>
    </xf>
    <xf numFmtId="166" fontId="17" fillId="4" borderId="7" xfId="0" applyNumberFormat="1" applyFont="1" applyFill="1" applyBorder="1" applyAlignment="1">
      <alignment horizontal="left" vertical="top"/>
    </xf>
    <xf numFmtId="0" fontId="17" fillId="4" borderId="7" xfId="0" applyFont="1" applyFill="1" applyBorder="1" applyAlignment="1">
      <alignment horizontal="left" vertical="top"/>
    </xf>
    <xf numFmtId="166" fontId="18" fillId="6" borderId="8" xfId="0" applyNumberFormat="1" applyFont="1" applyFill="1" applyBorder="1" applyAlignment="1">
      <alignment horizontal="left" vertical="top"/>
    </xf>
    <xf numFmtId="166" fontId="5" fillId="0" borderId="8" xfId="0" applyNumberFormat="1" applyFont="1" applyBorder="1" applyAlignment="1">
      <alignment horizontal="left" vertical="top"/>
    </xf>
    <xf numFmtId="166" fontId="5" fillId="4" borderId="6" xfId="0" applyNumberFormat="1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166" fontId="15" fillId="0" borderId="8" xfId="0" applyNumberFormat="1" applyFont="1" applyBorder="1" applyAlignment="1">
      <alignment horizontal="left" vertical="top"/>
    </xf>
    <xf numFmtId="166" fontId="16" fillId="0" borderId="8" xfId="0" applyNumberFormat="1" applyFont="1" applyBorder="1" applyAlignment="1">
      <alignment horizontal="left" vertical="top"/>
    </xf>
    <xf numFmtId="166" fontId="19" fillId="0" borderId="8" xfId="0" applyNumberFormat="1" applyFont="1" applyBorder="1" applyAlignment="1">
      <alignment horizontal="left" vertical="top"/>
    </xf>
    <xf numFmtId="166" fontId="18" fillId="0" borderId="8" xfId="0" applyNumberFormat="1" applyFont="1" applyBorder="1" applyAlignment="1">
      <alignment horizontal="left" vertical="top"/>
    </xf>
    <xf numFmtId="166" fontId="17" fillId="4" borderId="6" xfId="0" applyNumberFormat="1" applyFont="1" applyFill="1" applyBorder="1" applyAlignment="1">
      <alignment horizontal="left" vertical="top"/>
    </xf>
    <xf numFmtId="166" fontId="5" fillId="4" borderId="7" xfId="0" applyNumberFormat="1" applyFont="1" applyFill="1" applyBorder="1" applyAlignment="1">
      <alignment horizontal="left" vertical="top"/>
    </xf>
    <xf numFmtId="166" fontId="19" fillId="4" borderId="7" xfId="0" applyNumberFormat="1" applyFont="1" applyFill="1" applyBorder="1" applyAlignment="1">
      <alignment horizontal="left" vertical="top"/>
    </xf>
    <xf numFmtId="165" fontId="15" fillId="3" borderId="5" xfId="0" applyNumberFormat="1" applyFont="1" applyFill="1" applyBorder="1" applyAlignment="1">
      <alignment horizontal="left" vertical="top"/>
    </xf>
    <xf numFmtId="166" fontId="20" fillId="4" borderId="6" xfId="0" applyNumberFormat="1" applyFont="1" applyFill="1" applyBorder="1" applyAlignment="1">
      <alignment horizontal="left" vertical="top"/>
    </xf>
    <xf numFmtId="0" fontId="21" fillId="4" borderId="6" xfId="0" applyFont="1" applyFill="1" applyBorder="1" applyAlignment="1">
      <alignment horizontal="left" vertical="top"/>
    </xf>
    <xf numFmtId="166" fontId="22" fillId="4" borderId="7" xfId="0" applyNumberFormat="1" applyFont="1" applyFill="1" applyBorder="1" applyAlignment="1">
      <alignment horizontal="left" vertical="top"/>
    </xf>
    <xf numFmtId="166" fontId="20" fillId="0" borderId="8" xfId="0" applyNumberFormat="1" applyFont="1" applyBorder="1" applyAlignment="1">
      <alignment horizontal="left" vertical="top"/>
    </xf>
    <xf numFmtId="165" fontId="15" fillId="3" borderId="4" xfId="0" applyNumberFormat="1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7" fillId="4" borderId="6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166" fontId="21" fillId="4" borderId="6" xfId="0" applyNumberFormat="1" applyFont="1" applyFill="1" applyBorder="1" applyAlignment="1">
      <alignment horizontal="left" vertical="top"/>
    </xf>
    <xf numFmtId="166" fontId="16" fillId="4" borderId="6" xfId="0" applyNumberFormat="1" applyFont="1" applyFill="1" applyBorder="1" applyAlignment="1">
      <alignment horizontal="left" vertical="top"/>
    </xf>
    <xf numFmtId="166" fontId="21" fillId="0" borderId="8" xfId="0" applyNumberFormat="1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166" fontId="26" fillId="0" borderId="8" xfId="0" applyNumberFormat="1" applyFont="1" applyBorder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23" fillId="0" borderId="7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29" fillId="0" borderId="7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7" fillId="0" borderId="7" xfId="0" applyFont="1" applyBorder="1" applyAlignment="1">
      <alignment vertical="top"/>
    </xf>
    <xf numFmtId="0" fontId="28" fillId="0" borderId="0" xfId="0" applyFont="1" applyAlignment="1">
      <alignment vertical="top"/>
    </xf>
    <xf numFmtId="0" fontId="2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4" fontId="13" fillId="2" borderId="1" xfId="0" applyNumberFormat="1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165" fontId="15" fillId="3" borderId="4" xfId="0" applyNumberFormat="1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29" fillId="0" borderId="7" xfId="0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0" borderId="7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</cellXfs>
  <cellStyles count="1">
    <cellStyle name="Normal" xfId="0" builtinId="0"/>
  </cellStyles>
  <dxfs count="2">
    <dxf>
      <fill>
        <patternFill patternType="solid">
          <fgColor rgb="FFDBDBDB"/>
          <bgColor rgb="FFDBDBDB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419225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hyperlink" Target="https://www.vertex42.com/licensing/EULA_privateuse.html" TargetMode="External" /><Relationship Id="rId1" Type="http://schemas.openxmlformats.org/officeDocument/2006/relationships/hyperlink" Target="https://www.vertex42.com/calendars/school-calenda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6"/>
  <sheetViews>
    <sheetView showGridLines="0" tabSelected="1" workbookViewId="0">
      <selection activeCell="K40" sqref="K40"/>
    </sheetView>
  </sheetViews>
  <sheetFormatPr defaultColWidth="14.3515625" defaultRowHeight="15" customHeight="1" x14ac:dyDescent="0.2"/>
  <cols>
    <col min="1" max="1" width="3.10546875" style="14" customWidth="1"/>
    <col min="2" max="8" width="3.84375" style="14" customWidth="1"/>
    <col min="9" max="9" width="1.921875" style="14" customWidth="1"/>
    <col min="10" max="10" width="4.2890625" style="14" customWidth="1"/>
    <col min="11" max="11" width="50.30859375" style="14" customWidth="1"/>
    <col min="12" max="12" width="19.828125" style="14" customWidth="1"/>
    <col min="13" max="19" width="3.84375" style="14" customWidth="1"/>
    <col min="20" max="20" width="1.921875" style="14" customWidth="1"/>
    <col min="21" max="21" width="4.8828125" style="14" customWidth="1"/>
    <col min="22" max="22" width="47.94140625" style="14" customWidth="1"/>
    <col min="23" max="23" width="2.80859375" style="14" customWidth="1"/>
    <col min="24" max="24" width="3.10546875" style="14" customWidth="1"/>
    <col min="25" max="25" width="18.34765625" style="14" customWidth="1"/>
    <col min="26" max="16384" width="14.3515625" style="14"/>
  </cols>
  <sheetData>
    <row r="1" spans="1:25" ht="12.75" hidden="1" customHeight="1" x14ac:dyDescent="0.2">
      <c r="Y1" s="15"/>
    </row>
    <row r="2" spans="1:25" ht="18" customHeight="1" x14ac:dyDescent="0.2">
      <c r="A2" s="15"/>
      <c r="B2" s="60" t="str">
        <f>year&amp;"-"&amp;year+1&amp;" Church Event Calendar"</f>
        <v>2023-2024 Church Event Calendar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5"/>
      <c r="X2" s="15"/>
      <c r="Y2" s="15"/>
    </row>
    <row r="3" spans="1:25" ht="6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5"/>
      <c r="W3" s="15"/>
      <c r="X3" s="15"/>
      <c r="Y3" s="15"/>
    </row>
    <row r="4" spans="1:25" ht="12.75" customHeight="1" x14ac:dyDescent="0.2">
      <c r="A4" s="16"/>
      <c r="B4" s="62">
        <f>DATE(year,10,1)</f>
        <v>45200</v>
      </c>
      <c r="C4" s="63"/>
      <c r="D4" s="63"/>
      <c r="E4" s="63"/>
      <c r="F4" s="63"/>
      <c r="G4" s="63"/>
      <c r="H4" s="64"/>
      <c r="I4" s="15"/>
      <c r="J4" s="65" t="s">
        <v>0</v>
      </c>
      <c r="K4" s="66"/>
      <c r="L4" s="15"/>
      <c r="M4" s="62">
        <f>DATE(year+1,3,1)</f>
        <v>45352</v>
      </c>
      <c r="N4" s="63"/>
      <c r="O4" s="63"/>
      <c r="P4" s="63"/>
      <c r="Q4" s="63"/>
      <c r="R4" s="63"/>
      <c r="S4" s="64"/>
      <c r="T4" s="15"/>
      <c r="U4" s="65" t="s">
        <v>1</v>
      </c>
      <c r="V4" s="66"/>
      <c r="W4" s="16"/>
    </row>
    <row r="5" spans="1:25" ht="12.75" customHeight="1" x14ac:dyDescent="0.2">
      <c r="A5" s="15"/>
      <c r="B5" s="17" t="str">
        <f>CHOOSE(1+MOD(startday+1-2,7),"Su","M","Tu","W","Th","F","Sa")</f>
        <v>Su</v>
      </c>
      <c r="C5" s="18" t="str">
        <f>CHOOSE(1+MOD(startday+2-2,7),"Su","M","Tu","W","Th","F","Sa")</f>
        <v>M</v>
      </c>
      <c r="D5" s="18" t="str">
        <f>CHOOSE(1+MOD(startday+3-2,7),"Su","M","Tu","W","Th","F","Sa")</f>
        <v>Tu</v>
      </c>
      <c r="E5" s="18" t="str">
        <f>CHOOSE(1+MOD(startday+4-2,7),"Su","M","Tu","W","Th","F","Sa")</f>
        <v>W</v>
      </c>
      <c r="F5" s="18" t="str">
        <f>CHOOSE(1+MOD(startday+5-2,7),"Su","M","Tu","W","Th","F","Sa")</f>
        <v>Th</v>
      </c>
      <c r="G5" s="18" t="str">
        <f>CHOOSE(1+MOD(startday+6-2,7),"Su","M","Tu","W","Th","F","Sa")</f>
        <v>F</v>
      </c>
      <c r="H5" s="17" t="str">
        <f>CHOOSE(1+MOD(startday+7-2,7),"Su","M","Tu","W","Th","F","Sa")</f>
        <v>Sa</v>
      </c>
      <c r="I5" s="15"/>
      <c r="J5" s="19">
        <f>(DATE(YEAR(B4),10,1))+IF(2&lt;WEEKDAY(DATE(YEAR(B3),10,1))-WEEKDAY(DATE(YEAR(B3),10,1)),2-WEEKDAY(DATE(YEAR(B3),10,1)))</f>
        <v>45200</v>
      </c>
      <c r="K5" s="20" t="s">
        <v>52</v>
      </c>
      <c r="L5" s="15"/>
      <c r="M5" s="17" t="str">
        <f>CHOOSE(1+MOD(startday+1-2,7),"Su","M","Tu","W","Th","F","Sa")</f>
        <v>Su</v>
      </c>
      <c r="N5" s="18" t="str">
        <f>CHOOSE(1+MOD(startday+2-2,7),"Su","M","Tu","W","Th","F","Sa")</f>
        <v>M</v>
      </c>
      <c r="O5" s="18" t="str">
        <f>CHOOSE(1+MOD(startday+3-2,7),"Su","M","Tu","W","Th","F","Sa")</f>
        <v>Tu</v>
      </c>
      <c r="P5" s="18" t="str">
        <f>CHOOSE(1+MOD(startday+4-2,7),"Su","M","Tu","W","Th","F","Sa")</f>
        <v>W</v>
      </c>
      <c r="Q5" s="18" t="str">
        <f>CHOOSE(1+MOD(startday+5-2,7),"Su","M","Tu","W","Th","F","Sa")</f>
        <v>Th</v>
      </c>
      <c r="R5" s="18" t="str">
        <f>CHOOSE(1+MOD(startday+6-2,7),"Su","M","Tu","W","Th","F","Sa")</f>
        <v>F</v>
      </c>
      <c r="S5" s="17" t="str">
        <f>CHOOSE(1+MOD(startday+7-2,7),"Su","M","Tu","W","Th","F","Sa")</f>
        <v>Sa</v>
      </c>
      <c r="T5" s="15"/>
      <c r="U5" s="21">
        <f>DATE(YEAR(M4),3,6)</f>
        <v>45357</v>
      </c>
      <c r="V5" s="22" t="s">
        <v>40</v>
      </c>
      <c r="W5" s="15"/>
    </row>
    <row r="6" spans="1:25" ht="12.75" customHeight="1" x14ac:dyDescent="0.2">
      <c r="A6" s="15"/>
      <c r="B6" s="23">
        <f>IF(WEEKDAY(B4,1)=startday,B4,"")</f>
        <v>45200</v>
      </c>
      <c r="C6" s="24">
        <f>IF(B6="",IF(WEEKDAY(B4,1)=MOD(startday,7)+1,B4,""),B6+1)</f>
        <v>45201</v>
      </c>
      <c r="D6" s="24">
        <f>IF(C6="",IF(WEEKDAY(B4,1)=MOD(startday+1,7)+1,B4,""),C6+1)</f>
        <v>45202</v>
      </c>
      <c r="E6" s="24">
        <f>IF(D6="",IF(WEEKDAY(B4,1)=MOD(startday+2,7)+1,B4,""),D6+1)</f>
        <v>45203</v>
      </c>
      <c r="F6" s="24">
        <f>IF(E6="",IF(WEEKDAY(B4,1)=MOD(startday+3,7)+1,B4,""),E6+1)</f>
        <v>45204</v>
      </c>
      <c r="G6" s="24">
        <f>IF(F6="",IF(WEEKDAY(B4,1)=MOD(startday+4,7)+1,B4,""),F6+1)</f>
        <v>45205</v>
      </c>
      <c r="H6" s="24">
        <f>IF(G6="",IF(WEEKDAY(B4,1)=MOD(startday+5,7)+1,B4,""),G6+1)</f>
        <v>45206</v>
      </c>
      <c r="I6" s="15"/>
      <c r="J6" s="25">
        <f>DATE(YEAR(B4),10,9)</f>
        <v>45208</v>
      </c>
      <c r="K6" s="26" t="s">
        <v>2</v>
      </c>
      <c r="L6" s="15"/>
      <c r="M6" s="24" t="str">
        <f>IF(WEEKDAY(M4,1)=startday,M4,"")</f>
        <v/>
      </c>
      <c r="N6" s="27" t="str">
        <f>IF(M6="",IF(WEEKDAY(M4,1)=MOD(startday,7)+1,M4,""),M6+1)</f>
        <v/>
      </c>
      <c r="O6" s="27" t="str">
        <f>IF(N6="",IF(WEEKDAY(M4,1)=MOD(startday+1,7)+1,M4,""),N6+1)</f>
        <v/>
      </c>
      <c r="P6" s="27" t="str">
        <f>IF(O6="",IF(WEEKDAY(M4,1)=MOD(startday+2,7)+1,M4,""),O6+1)</f>
        <v/>
      </c>
      <c r="Q6" s="27" t="str">
        <f>IF(P6="",IF(WEEKDAY(M4,1)=MOD(startday+3,7)+1,M4,""),P6+1)</f>
        <v/>
      </c>
      <c r="R6" s="24">
        <f>IF(Q6="",IF(WEEKDAY(M4,1)=MOD(startday+4,7)+1,M4,""),Q6+1)</f>
        <v>45352</v>
      </c>
      <c r="S6" s="24">
        <f>IF(R6="",IF(WEEKDAY(M4,1)=MOD(startday+5,7)+1,M4,""),R6+1)</f>
        <v>45353</v>
      </c>
      <c r="T6" s="15"/>
      <c r="U6" s="25">
        <f>(DATE(YEAR(M4),3,1)+(2-1)*7)+IF(1&lt;WEEKDAY(DATE(YEAR(M4),3,1)),1+7-WEEKDAY(DATE(YEAR(M4),3,1)),1-WEEKDAY(DATE(YEAR(M4),3,1)))</f>
        <v>45361</v>
      </c>
      <c r="V6" s="17" t="s">
        <v>64</v>
      </c>
      <c r="W6" s="15"/>
    </row>
    <row r="7" spans="1:25" ht="19.5" customHeight="1" x14ac:dyDescent="0.2">
      <c r="A7" s="15"/>
      <c r="B7" s="28">
        <f t="shared" ref="B7:B10" si="0">IF(H6="","",IF(MONTH(H6+1)&lt;&gt;MONTH(H6),"",H6+1))</f>
        <v>45207</v>
      </c>
      <c r="C7" s="27">
        <f t="shared" ref="C7:H7" si="1">IF(B7="","",IF(MONTH(B7+1)&lt;&gt;MONTH(B7),"",B7+1))</f>
        <v>45208</v>
      </c>
      <c r="D7" s="24">
        <f t="shared" si="1"/>
        <v>45209</v>
      </c>
      <c r="E7" s="24">
        <f t="shared" si="1"/>
        <v>45210</v>
      </c>
      <c r="F7" s="24">
        <f t="shared" si="1"/>
        <v>45211</v>
      </c>
      <c r="G7" s="24">
        <f t="shared" si="1"/>
        <v>45212</v>
      </c>
      <c r="H7" s="24">
        <f t="shared" si="1"/>
        <v>45213</v>
      </c>
      <c r="I7" s="15"/>
      <c r="J7" s="25">
        <f>DATE(YEAR(B4),10,15)</f>
        <v>45214</v>
      </c>
      <c r="K7" s="26" t="s">
        <v>71</v>
      </c>
      <c r="L7" s="15"/>
      <c r="M7" s="28">
        <f t="shared" ref="M7:M11" si="2">IF(S6="","",IF(MONTH(S6+1)&lt;&gt;MONTH(S6),"",S6+1))</f>
        <v>45354</v>
      </c>
      <c r="N7" s="24">
        <f t="shared" ref="N7:S7" si="3">IF(M7="","",IF(MONTH(M7+1)&lt;&gt;MONTH(M7),"",M7+1))</f>
        <v>45355</v>
      </c>
      <c r="O7" s="24">
        <f t="shared" si="3"/>
        <v>45356</v>
      </c>
      <c r="P7" s="29">
        <f t="shared" si="3"/>
        <v>45357</v>
      </c>
      <c r="Q7" s="24">
        <f t="shared" si="3"/>
        <v>45358</v>
      </c>
      <c r="R7" s="24">
        <f t="shared" si="3"/>
        <v>45359</v>
      </c>
      <c r="S7" s="24">
        <f t="shared" si="3"/>
        <v>45360</v>
      </c>
      <c r="T7" s="15"/>
      <c r="U7" s="21">
        <f>DATE(YEAR(M3),3,13)</f>
        <v>73</v>
      </c>
      <c r="V7" s="22" t="s">
        <v>40</v>
      </c>
      <c r="W7" s="15"/>
    </row>
    <row r="8" spans="1:25" ht="15" customHeight="1" x14ac:dyDescent="0.2">
      <c r="A8" s="15"/>
      <c r="B8" s="30">
        <f t="shared" si="0"/>
        <v>45214</v>
      </c>
      <c r="C8" s="24">
        <f t="shared" ref="C8:H8" si="4">IF(B8="","",IF(MONTH(B8+1)&lt;&gt;MONTH(B8),"",B8+1))</f>
        <v>45215</v>
      </c>
      <c r="D8" s="24">
        <f t="shared" si="4"/>
        <v>45216</v>
      </c>
      <c r="E8" s="24">
        <f t="shared" si="4"/>
        <v>45217</v>
      </c>
      <c r="F8" s="24">
        <f t="shared" si="4"/>
        <v>45218</v>
      </c>
      <c r="G8" s="24">
        <f t="shared" si="4"/>
        <v>45219</v>
      </c>
      <c r="H8" s="24">
        <f t="shared" si="4"/>
        <v>45220</v>
      </c>
      <c r="I8" s="15"/>
      <c r="J8" s="31">
        <f>DATE(YEAR(B4),10,22)</f>
        <v>45221</v>
      </c>
      <c r="K8" s="22" t="s">
        <v>55</v>
      </c>
      <c r="L8" s="15"/>
      <c r="M8" s="30">
        <f t="shared" si="2"/>
        <v>45361</v>
      </c>
      <c r="N8" s="24">
        <f t="shared" ref="N8:S8" si="5">IF(M8="","",IF(MONTH(M8+1)&lt;&gt;MONTH(M8),"",M8+1))</f>
        <v>45362</v>
      </c>
      <c r="O8" s="24">
        <f t="shared" si="5"/>
        <v>45363</v>
      </c>
      <c r="P8" s="29">
        <f t="shared" si="5"/>
        <v>45364</v>
      </c>
      <c r="Q8" s="24">
        <f t="shared" si="5"/>
        <v>45365</v>
      </c>
      <c r="R8" s="24">
        <f t="shared" si="5"/>
        <v>45366</v>
      </c>
      <c r="S8" s="24">
        <f t="shared" si="5"/>
        <v>45367</v>
      </c>
      <c r="T8" s="15"/>
      <c r="U8" s="32">
        <f>DATE(YEAR(M4),3,17)</f>
        <v>45368</v>
      </c>
      <c r="V8" s="26" t="s">
        <v>74</v>
      </c>
      <c r="W8" s="15"/>
    </row>
    <row r="9" spans="1:25" ht="15.75" customHeight="1" x14ac:dyDescent="0.2">
      <c r="A9" s="15"/>
      <c r="B9" s="29">
        <f t="shared" si="0"/>
        <v>45221</v>
      </c>
      <c r="C9" s="24">
        <f t="shared" ref="C9:H9" si="6">IF(B9="","",IF(MONTH(B9+1)&lt;&gt;MONTH(B9),"",B9+1))</f>
        <v>45222</v>
      </c>
      <c r="D9" s="24">
        <f t="shared" si="6"/>
        <v>45223</v>
      </c>
      <c r="E9" s="24">
        <f t="shared" si="6"/>
        <v>45224</v>
      </c>
      <c r="F9" s="24">
        <f t="shared" si="6"/>
        <v>45225</v>
      </c>
      <c r="G9" s="24">
        <f t="shared" si="6"/>
        <v>45226</v>
      </c>
      <c r="H9" s="24">
        <f t="shared" si="6"/>
        <v>45227</v>
      </c>
      <c r="I9" s="15"/>
      <c r="J9" s="25">
        <f>DATE(YEAR(B4),10,29)</f>
        <v>45228</v>
      </c>
      <c r="K9" s="17" t="s">
        <v>58</v>
      </c>
      <c r="L9" s="15"/>
      <c r="M9" s="30">
        <f t="shared" si="2"/>
        <v>45368</v>
      </c>
      <c r="N9" s="24">
        <f t="shared" ref="N9:S9" si="7">IF(M9="","",IF(MONTH(M9+1)&lt;&gt;MONTH(M9),"",M9+1))</f>
        <v>45369</v>
      </c>
      <c r="O9" s="24">
        <f t="shared" si="7"/>
        <v>45370</v>
      </c>
      <c r="P9" s="29">
        <f t="shared" si="7"/>
        <v>45371</v>
      </c>
      <c r="Q9" s="24">
        <f t="shared" si="7"/>
        <v>45372</v>
      </c>
      <c r="R9" s="24">
        <f t="shared" si="7"/>
        <v>45373</v>
      </c>
      <c r="S9" s="24">
        <f t="shared" si="7"/>
        <v>45374</v>
      </c>
      <c r="T9" s="15"/>
      <c r="U9" s="21">
        <f>DATE(YEAR(M3),3,20)</f>
        <v>80</v>
      </c>
      <c r="V9" s="22" t="s">
        <v>40</v>
      </c>
      <c r="W9" s="15"/>
    </row>
    <row r="10" spans="1:25" ht="18" customHeight="1" x14ac:dyDescent="0.2">
      <c r="A10" s="15"/>
      <c r="B10" s="30">
        <f t="shared" si="0"/>
        <v>45228</v>
      </c>
      <c r="C10" s="24">
        <f t="shared" ref="C10:H10" si="8">IF(B10="","",IF(MONTH(B10+1)&lt;&gt;MONTH(B10),"",B10+1))</f>
        <v>45229</v>
      </c>
      <c r="D10" s="27">
        <f t="shared" si="8"/>
        <v>45230</v>
      </c>
      <c r="E10" s="27" t="str">
        <f t="shared" si="8"/>
        <v/>
      </c>
      <c r="F10" s="27" t="str">
        <f t="shared" si="8"/>
        <v/>
      </c>
      <c r="G10" s="27" t="str">
        <f t="shared" si="8"/>
        <v/>
      </c>
      <c r="H10" s="24" t="str">
        <f t="shared" si="8"/>
        <v/>
      </c>
      <c r="I10" s="15"/>
      <c r="J10" s="25">
        <f>DATE(YEAR(B4),10,31)</f>
        <v>45230</v>
      </c>
      <c r="K10" s="17" t="s">
        <v>4</v>
      </c>
      <c r="L10" s="15"/>
      <c r="M10" s="29">
        <f t="shared" si="2"/>
        <v>45375</v>
      </c>
      <c r="N10" s="24">
        <f t="shared" ref="N10:S10" si="9">IF(M10="","",IF(MONTH(M10+1)&lt;&gt;MONTH(M10),"",M10+1))</f>
        <v>45376</v>
      </c>
      <c r="O10" s="24">
        <f t="shared" si="9"/>
        <v>45377</v>
      </c>
      <c r="P10" s="24">
        <f t="shared" si="9"/>
        <v>45378</v>
      </c>
      <c r="Q10" s="27">
        <f t="shared" si="9"/>
        <v>45379</v>
      </c>
      <c r="R10" s="27">
        <f t="shared" si="9"/>
        <v>45380</v>
      </c>
      <c r="S10" s="24">
        <f t="shared" si="9"/>
        <v>45381</v>
      </c>
      <c r="T10" s="15"/>
      <c r="U10" s="33">
        <f>DATE(YEAR(M4),3,24)</f>
        <v>45375</v>
      </c>
      <c r="V10" s="22" t="s">
        <v>65</v>
      </c>
      <c r="W10" s="15"/>
    </row>
    <row r="11" spans="1:25" ht="13.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7">
        <f t="shared" si="2"/>
        <v>45382</v>
      </c>
      <c r="N11" s="27" t="str">
        <f t="shared" ref="N11:S11" si="10">IF(M11="","",IF(MONTH(M11+1)&lt;&gt;MONTH(M11),"",M11+1))</f>
        <v/>
      </c>
      <c r="O11" s="27" t="str">
        <f t="shared" si="10"/>
        <v/>
      </c>
      <c r="P11" s="27" t="str">
        <f t="shared" si="10"/>
        <v/>
      </c>
      <c r="Q11" s="27" t="str">
        <f t="shared" si="10"/>
        <v/>
      </c>
      <c r="R11" s="27" t="str">
        <f t="shared" si="10"/>
        <v/>
      </c>
      <c r="S11" s="24" t="str">
        <f t="shared" si="10"/>
        <v/>
      </c>
      <c r="T11" s="15"/>
      <c r="U11" s="32">
        <f>DATE(YEAR(M4),3,28)</f>
        <v>45379</v>
      </c>
      <c r="V11" s="26" t="s">
        <v>42</v>
      </c>
      <c r="W11" s="15"/>
    </row>
    <row r="12" spans="1:25" ht="13.5" customHeight="1" x14ac:dyDescent="0.2">
      <c r="A12" s="15"/>
      <c r="B12" s="62">
        <f>DATE(year,11,1)</f>
        <v>45231</v>
      </c>
      <c r="C12" s="62"/>
      <c r="D12" s="62"/>
      <c r="E12" s="62"/>
      <c r="F12" s="62"/>
      <c r="G12" s="62"/>
      <c r="H12" s="62"/>
      <c r="I12" s="15"/>
      <c r="J12" s="34" t="s">
        <v>5</v>
      </c>
      <c r="K12" s="34"/>
      <c r="L12" s="15"/>
      <c r="M12" s="15"/>
      <c r="N12" s="15"/>
      <c r="O12" s="15"/>
      <c r="P12" s="15"/>
      <c r="Q12" s="15"/>
      <c r="R12" s="15"/>
      <c r="S12" s="15"/>
      <c r="T12" s="15"/>
      <c r="U12" s="32">
        <f>DATE(YEAR(M4),3,29)</f>
        <v>45380</v>
      </c>
      <c r="V12" s="26" t="s">
        <v>43</v>
      </c>
      <c r="W12" s="15"/>
    </row>
    <row r="13" spans="1:25" ht="12.75" customHeight="1" x14ac:dyDescent="0.2">
      <c r="A13" s="16"/>
      <c r="B13" s="17" t="str">
        <f>CHOOSE(1+MOD(startday+1-2,7),"Su","M","Tu","W","Th","F","Sa")</f>
        <v>Su</v>
      </c>
      <c r="C13" s="18" t="str">
        <f>CHOOSE(1+MOD(startday+2-2,7),"Su","M","Tu","W","Th","F","Sa")</f>
        <v>M</v>
      </c>
      <c r="D13" s="18" t="str">
        <f>CHOOSE(1+MOD(startday+3-2,7),"Su","M","Tu","W","Th","F","Sa")</f>
        <v>Tu</v>
      </c>
      <c r="E13" s="18" t="str">
        <f>CHOOSE(1+MOD(startday+4-2,7),"Su","M","Tu","W","Th","F","Sa")</f>
        <v>W</v>
      </c>
      <c r="F13" s="18" t="str">
        <f>CHOOSE(1+MOD(startday+5-2,7),"Su","M","Tu","W","Th","F","Sa")</f>
        <v>Th</v>
      </c>
      <c r="G13" s="18" t="str">
        <f>CHOOSE(1+MOD(startday+6-2,7),"Su","M","Tu","W","Th","F","Sa")</f>
        <v>F</v>
      </c>
      <c r="H13" s="17" t="str">
        <f>CHOOSE(1+MOD(startday+7-2,7),"Su","M","Tu","W","Th","F","Sa")</f>
        <v>Sa</v>
      </c>
      <c r="I13" s="15"/>
      <c r="J13" s="35">
        <f>DATE(YEAR(B12),11,1)</f>
        <v>45231</v>
      </c>
      <c r="K13" s="36" t="s">
        <v>47</v>
      </c>
      <c r="L13" s="15"/>
      <c r="M13" s="62">
        <f>DATE(year+1,4,1)</f>
        <v>45383</v>
      </c>
      <c r="N13" s="63"/>
      <c r="O13" s="63"/>
      <c r="P13" s="63"/>
      <c r="Q13" s="63"/>
      <c r="R13" s="63"/>
      <c r="S13" s="64"/>
      <c r="T13" s="15"/>
      <c r="U13" s="37">
        <f>DATE(YEAR(M4),3,31)</f>
        <v>45382</v>
      </c>
      <c r="V13" s="26" t="s">
        <v>44</v>
      </c>
      <c r="W13" s="16"/>
    </row>
    <row r="14" spans="1:25" ht="15" customHeight="1" x14ac:dyDescent="0.2">
      <c r="A14" s="15"/>
      <c r="B14" s="24" t="str">
        <f>IF(WEEKDAY(B12,1)=startday,B12,"")</f>
        <v/>
      </c>
      <c r="C14" s="27" t="str">
        <f>IF(B14="",IF(WEEKDAY(B12,1)=MOD(startday,7)+1,B12,""),B14+1)</f>
        <v/>
      </c>
      <c r="D14" s="27" t="str">
        <f>IF(C14="",IF(WEEKDAY(B12,1)=MOD(startday+1,7)+1,B12,""),C14+1)</f>
        <v/>
      </c>
      <c r="E14" s="38">
        <f>IF(D14="",IF(WEEKDAY(B12,1)=MOD(startday+2,7)+1,B12,""),D14+1)</f>
        <v>45231</v>
      </c>
      <c r="F14" s="24">
        <f>IF(E14="",IF(WEEKDAY(B12,1)=MOD(startday+3,7)+1,B12,""),E14+1)</f>
        <v>45232</v>
      </c>
      <c r="G14" s="24">
        <f>IF(F14="",IF(WEEKDAY(B12,1)=MOD(startday+4,7)+1,B12,""),F14+1)</f>
        <v>45233</v>
      </c>
      <c r="H14" s="24">
        <f>IF(G14="",IF(WEEKDAY(B12,1)=MOD(startday+5,7)+1,B12,""),G14+1)</f>
        <v>45234</v>
      </c>
      <c r="I14" s="15"/>
      <c r="J14" s="25">
        <f>(DATE(YEAR(B12),11,1)+(1-1)*7)+IF(1&lt;WEEKDAY(DATE(YEAR(B12),11,1)),1+7-WEEKDAY(DATE(YEAR(B12),11,1)),1-WEEKDAY(DATE(YEAR(B12),11,1)))</f>
        <v>45235</v>
      </c>
      <c r="K14" s="17" t="s">
        <v>60</v>
      </c>
      <c r="L14" s="15"/>
      <c r="M14" s="17" t="str">
        <f>CHOOSE(1+MOD(startday+1-2,7),"Su","M","Tu","W","Th","F","Sa")</f>
        <v>Su</v>
      </c>
      <c r="N14" s="18" t="str">
        <f>CHOOSE(1+MOD(startday+2-2,7),"Su","M","Tu","W","Th","F","Sa")</f>
        <v>M</v>
      </c>
      <c r="O14" s="18" t="str">
        <f>CHOOSE(1+MOD(startday+3-2,7),"Su","M","Tu","W","Th","F","Sa")</f>
        <v>Tu</v>
      </c>
      <c r="P14" s="18" t="str">
        <f>CHOOSE(1+MOD(startday+4-2,7),"Su","M","Tu","W","Th","F","Sa")</f>
        <v>W</v>
      </c>
      <c r="Q14" s="18" t="str">
        <f>CHOOSE(1+MOD(startday+5-2,7),"Su","M","Tu","W","Th","F","Sa")</f>
        <v>Th</v>
      </c>
      <c r="R14" s="18" t="str">
        <f>CHOOSE(1+MOD(startday+6-2,7),"Su","M","Tu","W","Th","F","Sa")</f>
        <v>F</v>
      </c>
      <c r="S14" s="17" t="str">
        <f>CHOOSE(1+MOD(startday+7-2,7),"Su","M","Tu","W","Th","F","Sa")</f>
        <v>Sa</v>
      </c>
      <c r="T14" s="15"/>
      <c r="U14" s="15"/>
      <c r="V14" s="15"/>
      <c r="W14" s="15"/>
    </row>
    <row r="15" spans="1:25" ht="15" customHeight="1" x14ac:dyDescent="0.2">
      <c r="A15" s="15"/>
      <c r="B15" s="30">
        <f t="shared" ref="B15:B18" si="11">IF(H14="","",IF(MONTH(H14+1)&lt;&gt;MONTH(H14),"",H14+1))</f>
        <v>45235</v>
      </c>
      <c r="C15" s="24">
        <f t="shared" ref="C15:H15" si="12">IF(B15="","",IF(MONTH(B15+1)&lt;&gt;MONTH(B15),"",B15+1))</f>
        <v>45236</v>
      </c>
      <c r="D15" s="24">
        <f t="shared" si="12"/>
        <v>45237</v>
      </c>
      <c r="E15" s="24">
        <f t="shared" si="12"/>
        <v>45238</v>
      </c>
      <c r="F15" s="24">
        <f t="shared" si="12"/>
        <v>45239</v>
      </c>
      <c r="G15" s="24">
        <f t="shared" si="12"/>
        <v>45240</v>
      </c>
      <c r="H15" s="27">
        <f t="shared" si="12"/>
        <v>45241</v>
      </c>
      <c r="I15" s="15"/>
      <c r="J15" s="25">
        <f>DATE(YEAR(B12),11,11)</f>
        <v>45241</v>
      </c>
      <c r="K15" s="17" t="s">
        <v>10</v>
      </c>
      <c r="L15" s="15"/>
      <c r="M15" s="24" t="str">
        <f>IF(WEEKDAY(M13,1)=startday,M13,"")</f>
        <v/>
      </c>
      <c r="N15" s="27">
        <f>IF(M15="",IF(WEEKDAY(M13,1)=MOD(startday,7)+1,M13,""),M15+1)</f>
        <v>45383</v>
      </c>
      <c r="O15" s="24">
        <f>IF(N15="",IF(WEEKDAY(M13,1)=MOD(startday+1,7)+1,M13,""),N15+1)</f>
        <v>45384</v>
      </c>
      <c r="P15" s="24">
        <f>IF(O15="",IF(WEEKDAY(M13,1)=MOD(startday+2,7)+1,M13,""),O15+1)</f>
        <v>45385</v>
      </c>
      <c r="Q15" s="24">
        <f>IF(P15="",IF(WEEKDAY(M13,1)=MOD(startday+3,7)+1,M13,""),P15+1)</f>
        <v>45386</v>
      </c>
      <c r="R15" s="24">
        <f>IF(Q15="",IF(WEEKDAY(M13,1)=MOD(startday+4,7)+1,M13,""),Q15+1)</f>
        <v>45387</v>
      </c>
      <c r="S15" s="24">
        <f>IF(R15="",IF(WEEKDAY(M13,1)=MOD(startday+5,7)+1,M13,""),R15+1)</f>
        <v>45388</v>
      </c>
      <c r="T15" s="15"/>
      <c r="U15" s="39" t="s">
        <v>6</v>
      </c>
      <c r="V15" s="40"/>
      <c r="W15" s="15"/>
    </row>
    <row r="16" spans="1:25" ht="13.5" customHeight="1" x14ac:dyDescent="0.2">
      <c r="A16" s="15"/>
      <c r="B16" s="28">
        <f t="shared" si="11"/>
        <v>45242</v>
      </c>
      <c r="C16" s="24">
        <f t="shared" ref="C16:H16" si="13">IF(B16="","",IF(MONTH(B16+1)&lt;&gt;MONTH(B16),"",B16+1))</f>
        <v>45243</v>
      </c>
      <c r="D16" s="24">
        <f t="shared" si="13"/>
        <v>45244</v>
      </c>
      <c r="E16" s="24">
        <f t="shared" si="13"/>
        <v>45245</v>
      </c>
      <c r="F16" s="24">
        <f t="shared" si="13"/>
        <v>45246</v>
      </c>
      <c r="G16" s="24">
        <f t="shared" si="13"/>
        <v>45247</v>
      </c>
      <c r="H16" s="24">
        <f t="shared" si="13"/>
        <v>45248</v>
      </c>
      <c r="I16" s="15"/>
      <c r="J16" s="31">
        <f>DATE(YEAR(B12),11,19)</f>
        <v>45249</v>
      </c>
      <c r="K16" s="41" t="s">
        <v>72</v>
      </c>
      <c r="L16" s="15"/>
      <c r="M16" s="28">
        <f t="shared" ref="M16:M19" si="14">IF(S15="","",IF(MONTH(S15+1)&lt;&gt;MONTH(S15),"",S15+1))</f>
        <v>45389</v>
      </c>
      <c r="N16" s="24">
        <f t="shared" ref="N16:S16" si="15">IF(M16="","",IF(MONTH(M16+1)&lt;&gt;MONTH(M16),"",M16+1))</f>
        <v>45390</v>
      </c>
      <c r="O16" s="24">
        <f t="shared" si="15"/>
        <v>45391</v>
      </c>
      <c r="P16" s="24">
        <f t="shared" si="15"/>
        <v>45392</v>
      </c>
      <c r="Q16" s="24">
        <f t="shared" si="15"/>
        <v>45393</v>
      </c>
      <c r="R16" s="24">
        <f t="shared" si="15"/>
        <v>45394</v>
      </c>
      <c r="S16" s="24">
        <f t="shared" si="15"/>
        <v>45395</v>
      </c>
      <c r="T16" s="15"/>
      <c r="U16" s="32">
        <f>DATE(YEAR(M13),4,1)</f>
        <v>45383</v>
      </c>
      <c r="V16" s="26" t="s">
        <v>8</v>
      </c>
      <c r="W16" s="15"/>
    </row>
    <row r="17" spans="1:25" ht="16.5" customHeight="1" x14ac:dyDescent="0.2">
      <c r="A17" s="15"/>
      <c r="B17" s="30">
        <f t="shared" si="11"/>
        <v>45249</v>
      </c>
      <c r="C17" s="24">
        <f t="shared" ref="C17:H17" si="16">IF(B17="","",IF(MONTH(B17+1)&lt;&gt;MONTH(B17),"",B17+1))</f>
        <v>45250</v>
      </c>
      <c r="D17" s="24">
        <f t="shared" si="16"/>
        <v>45251</v>
      </c>
      <c r="E17" s="24">
        <f t="shared" si="16"/>
        <v>45252</v>
      </c>
      <c r="F17" s="27">
        <f t="shared" si="16"/>
        <v>45253</v>
      </c>
      <c r="G17" s="24">
        <f t="shared" si="16"/>
        <v>45254</v>
      </c>
      <c r="H17" s="24">
        <f t="shared" si="16"/>
        <v>45255</v>
      </c>
      <c r="I17" s="15"/>
      <c r="J17" s="25">
        <f>(DATE(YEAR(B12),11,1)+(4-1)*7)+IF(5&lt;WEEKDAY(DATE(YEAR(B12),11,1)),5+7-WEEKDAY(DATE(YEAR(B12),11,1)),5-WEEKDAY(DATE(YEAR(B12),11,1)))</f>
        <v>45253</v>
      </c>
      <c r="K17" s="17" t="s">
        <v>61</v>
      </c>
      <c r="L17" s="15"/>
      <c r="M17" s="28">
        <f t="shared" si="14"/>
        <v>45396</v>
      </c>
      <c r="N17" s="24">
        <f t="shared" ref="N17:S17" si="17">IF(M17="","",IF(MONTH(M17+1)&lt;&gt;MONTH(M17),"",M17+1))</f>
        <v>45397</v>
      </c>
      <c r="O17" s="24">
        <f t="shared" si="17"/>
        <v>45398</v>
      </c>
      <c r="P17" s="24">
        <f t="shared" si="17"/>
        <v>45399</v>
      </c>
      <c r="Q17" s="24">
        <f t="shared" si="17"/>
        <v>45400</v>
      </c>
      <c r="R17" s="24">
        <f t="shared" si="17"/>
        <v>45401</v>
      </c>
      <c r="S17" s="24">
        <f t="shared" si="17"/>
        <v>45402</v>
      </c>
      <c r="T17" s="15"/>
      <c r="U17" s="25">
        <f>DATE(YEAR(M13),4,21)</f>
        <v>45403</v>
      </c>
      <c r="V17" s="17" t="s">
        <v>71</v>
      </c>
      <c r="W17" s="15"/>
    </row>
    <row r="18" spans="1:25" ht="12.75" customHeight="1" x14ac:dyDescent="0.2">
      <c r="A18" s="15"/>
      <c r="B18" s="27">
        <f t="shared" si="11"/>
        <v>45256</v>
      </c>
      <c r="C18" s="24">
        <f t="shared" ref="C18:H18" si="18">IF(B18="","",IF(MONTH(B18+1)&lt;&gt;MONTH(B18),"",B18+1))</f>
        <v>45257</v>
      </c>
      <c r="D18" s="24">
        <f t="shared" si="18"/>
        <v>45258</v>
      </c>
      <c r="E18" s="29">
        <f t="shared" si="18"/>
        <v>45259</v>
      </c>
      <c r="F18" s="24">
        <f t="shared" si="18"/>
        <v>45260</v>
      </c>
      <c r="G18" s="27" t="str">
        <f t="shared" si="18"/>
        <v/>
      </c>
      <c r="H18" s="24" t="str">
        <f t="shared" si="18"/>
        <v/>
      </c>
      <c r="I18" s="15"/>
      <c r="J18" s="25">
        <f>DATE(YEAR(B12),11,26)</f>
        <v>45256</v>
      </c>
      <c r="K18" s="17" t="s">
        <v>13</v>
      </c>
      <c r="L18" s="15"/>
      <c r="M18" s="30">
        <f t="shared" si="14"/>
        <v>45403</v>
      </c>
      <c r="N18" s="27">
        <f t="shared" ref="N18:S18" si="19">IF(M18="","",IF(MONTH(M18+1)&lt;&gt;MONTH(M18),"",M18+1))</f>
        <v>45404</v>
      </c>
      <c r="O18" s="24">
        <f t="shared" si="19"/>
        <v>45405</v>
      </c>
      <c r="P18" s="24">
        <f t="shared" si="19"/>
        <v>45406</v>
      </c>
      <c r="Q18" s="24">
        <f t="shared" si="19"/>
        <v>45407</v>
      </c>
      <c r="R18" s="24">
        <f t="shared" si="19"/>
        <v>45408</v>
      </c>
      <c r="S18" s="24">
        <f t="shared" si="19"/>
        <v>45409</v>
      </c>
      <c r="T18" s="15"/>
      <c r="U18" s="25">
        <f>DATE(YEAR(M13),4,22)</f>
        <v>45404</v>
      </c>
      <c r="V18" s="17" t="s">
        <v>9</v>
      </c>
      <c r="W18" s="15"/>
    </row>
    <row r="19" spans="1:25" ht="12.75" customHeight="1" x14ac:dyDescent="0.2">
      <c r="A19" s="15"/>
      <c r="I19" s="15"/>
      <c r="J19" s="31">
        <f>DATE(YEAR(B12),11,29)</f>
        <v>45259</v>
      </c>
      <c r="K19" s="41" t="s">
        <v>59</v>
      </c>
      <c r="L19" s="15"/>
      <c r="M19" s="30">
        <f t="shared" si="14"/>
        <v>45410</v>
      </c>
      <c r="N19" s="24">
        <f t="shared" ref="N19:S19" si="20">IF(M19="","",IF(MONTH(M19+1)&lt;&gt;MONTH(M19),"",M19+1))</f>
        <v>45411</v>
      </c>
      <c r="O19" s="24">
        <f t="shared" si="20"/>
        <v>45412</v>
      </c>
      <c r="P19" s="27" t="str">
        <f t="shared" si="20"/>
        <v/>
      </c>
      <c r="Q19" s="27" t="str">
        <f t="shared" si="20"/>
        <v/>
      </c>
      <c r="R19" s="27" t="str">
        <f t="shared" si="20"/>
        <v/>
      </c>
      <c r="S19" s="24" t="str">
        <f t="shared" si="20"/>
        <v/>
      </c>
      <c r="T19" s="15"/>
      <c r="U19" s="25">
        <f>DATE(YEAR(M13),4,28)</f>
        <v>45410</v>
      </c>
      <c r="V19" s="17" t="s">
        <v>11</v>
      </c>
      <c r="W19" s="15"/>
      <c r="X19" s="15"/>
      <c r="Y19" s="13"/>
    </row>
    <row r="20" spans="1:25" ht="9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42"/>
    </row>
    <row r="21" spans="1:25" ht="13.5" customHeight="1" x14ac:dyDescent="0.2">
      <c r="A21" s="16"/>
      <c r="B21" s="62">
        <f>DATE(year,12,1)</f>
        <v>45261</v>
      </c>
      <c r="C21" s="63"/>
      <c r="D21" s="63"/>
      <c r="E21" s="63"/>
      <c r="F21" s="63"/>
      <c r="G21" s="63"/>
      <c r="H21" s="64"/>
      <c r="I21" s="15"/>
      <c r="J21" s="65" t="s">
        <v>14</v>
      </c>
      <c r="K21" s="66"/>
      <c r="L21" s="15"/>
      <c r="M21" s="62">
        <f>DATE(year+1,5,1)</f>
        <v>45413</v>
      </c>
      <c r="N21" s="63"/>
      <c r="O21" s="63"/>
      <c r="P21" s="63"/>
      <c r="Q21" s="63"/>
      <c r="R21" s="63"/>
      <c r="S21" s="64"/>
      <c r="T21" s="15"/>
      <c r="U21" s="65" t="s">
        <v>15</v>
      </c>
      <c r="V21" s="66"/>
      <c r="W21" s="16"/>
      <c r="X21" s="16"/>
      <c r="Y21" s="42"/>
    </row>
    <row r="22" spans="1:25" ht="12.75" customHeight="1" x14ac:dyDescent="0.2">
      <c r="A22" s="15"/>
      <c r="B22" s="17" t="str">
        <f>CHOOSE(1+MOD(startday+1-2,7),"Su","M","Tu","W","Th","F","Sa")</f>
        <v>Su</v>
      </c>
      <c r="C22" s="18" t="str">
        <f>CHOOSE(1+MOD(startday+2-2,7),"Su","M","Tu","W","Th","F","Sa")</f>
        <v>M</v>
      </c>
      <c r="D22" s="18" t="str">
        <f>CHOOSE(1+MOD(startday+3-2,7),"Su","M","Tu","W","Th","F","Sa")</f>
        <v>Tu</v>
      </c>
      <c r="E22" s="18" t="str">
        <f>CHOOSE(1+MOD(startday+4-2,7),"Su","M","Tu","W","Th","F","Sa")</f>
        <v>W</v>
      </c>
      <c r="F22" s="18" t="str">
        <f>CHOOSE(1+MOD(startday+5-2,7),"Su","M","Tu","W","Th","F","Sa")</f>
        <v>Th</v>
      </c>
      <c r="G22" s="18" t="str">
        <f>CHOOSE(1+MOD(startday+6-2,7),"Su","M","Tu","W","Th","F","Sa")</f>
        <v>F</v>
      </c>
      <c r="H22" s="17" t="str">
        <f>CHOOSE(1+MOD(startday+7-2,7),"Su","M","Tu","W","Th","F","Sa")</f>
        <v>Sa</v>
      </c>
      <c r="I22" s="15"/>
      <c r="J22" s="25">
        <f>DATE(YEAR(B21),12,2)</f>
        <v>45262</v>
      </c>
      <c r="K22" s="17" t="s">
        <v>62</v>
      </c>
      <c r="L22" s="15"/>
      <c r="M22" s="17" t="str">
        <f>CHOOSE(1+MOD(startday+1-2,7),"Su","M","Tu","W","Th","F","Sa")</f>
        <v>Su</v>
      </c>
      <c r="N22" s="18" t="str">
        <f>CHOOSE(1+MOD(startday+2-2,7),"Su","M","Tu","W","Th","F","Sa")</f>
        <v>M</v>
      </c>
      <c r="O22" s="18" t="str">
        <f>CHOOSE(1+MOD(startday+3-2,7),"Su","M","Tu","W","Th","F","Sa")</f>
        <v>Tu</v>
      </c>
      <c r="P22" s="18" t="str">
        <f>CHOOSE(1+MOD(startday+4-2,7),"Su","M","Tu","W","Th","F","Sa")</f>
        <v>W</v>
      </c>
      <c r="Q22" s="18" t="str">
        <f>CHOOSE(1+MOD(startday+5-2,7),"Su","M","Tu","W","Th","F","Sa")</f>
        <v>Th</v>
      </c>
      <c r="R22" s="18" t="str">
        <f>CHOOSE(1+MOD(startday+6-2,7),"Su","M","Tu","W","Th","F","Sa")</f>
        <v>F</v>
      </c>
      <c r="S22" s="17" t="str">
        <f>CHOOSE(1+MOD(startday+7-2,7),"Su","M","Tu","W","Th","F","Sa")</f>
        <v>Sa</v>
      </c>
      <c r="T22" s="15"/>
      <c r="U22" s="25">
        <f>DATE(YEAR(M21),4,4)</f>
        <v>45386</v>
      </c>
      <c r="V22" s="17" t="s">
        <v>45</v>
      </c>
      <c r="W22" s="15"/>
      <c r="X22" s="15"/>
      <c r="Y22" s="42"/>
    </row>
    <row r="23" spans="1:25" ht="12.75" customHeight="1" x14ac:dyDescent="0.2">
      <c r="A23" s="15"/>
      <c r="B23" s="24" t="str">
        <f>IF(WEEKDAY(B21,1)=startday,B21,"")</f>
        <v/>
      </c>
      <c r="C23" s="27" t="str">
        <f>IF(B23="",IF(WEEKDAY(B21,1)=MOD(startday,7)+1,B21,""),B23+1)</f>
        <v/>
      </c>
      <c r="D23" s="27" t="str">
        <f>IF(C23="",IF(WEEKDAY(B21,1)=MOD(startday+1,7)+1,B21,""),C23+1)</f>
        <v/>
      </c>
      <c r="E23" s="27" t="str">
        <f>IF(D23="",IF(WEEKDAY(B21,1)=MOD(startday+2,7)+1,B21,""),D23+1)</f>
        <v/>
      </c>
      <c r="F23" s="27" t="str">
        <f>IF(E23="",IF(WEEKDAY(B21,1)=MOD(startday+3,7)+1,B21,""),E23+1)</f>
        <v/>
      </c>
      <c r="G23" s="24">
        <f>IF(F23="",IF(WEEKDAY(B21,1)=MOD(startday+4,7)+1,B21,""),F23+1)</f>
        <v>45261</v>
      </c>
      <c r="H23" s="29">
        <f>IF(G23="",IF(WEEKDAY(B21,1)=MOD(startday+5,7)+1,B21,""),G23+1)</f>
        <v>45262</v>
      </c>
      <c r="I23" s="15"/>
      <c r="J23" s="43">
        <f>DATE(YEAR(B21),12,8)</f>
        <v>45268</v>
      </c>
      <c r="K23" s="36" t="s">
        <v>63</v>
      </c>
      <c r="L23" s="15"/>
      <c r="M23" s="24" t="str">
        <f>IF(WEEKDAY(M21,1)=startday,M21,"")</f>
        <v/>
      </c>
      <c r="N23" s="27" t="str">
        <f>IF(M23="",IF(WEEKDAY(M21,1)=MOD(startday,7)+1,M21,""),M23+1)</f>
        <v/>
      </c>
      <c r="O23" s="27" t="str">
        <f>IF(N23="",IF(WEEKDAY(M21,1)=MOD(startday+1,7)+1,M21,""),N23+1)</f>
        <v/>
      </c>
      <c r="P23" s="24">
        <f>IF(O23="",IF(WEEKDAY(M21,1)=MOD(startday+2,7)+1,M21,""),O23+1)</f>
        <v>45413</v>
      </c>
      <c r="Q23" s="24">
        <f>IF(P23="",IF(WEEKDAY(M21,1)=MOD(startday+3,7)+1,M21,""),P23+1)</f>
        <v>45414</v>
      </c>
      <c r="R23" s="24">
        <f>IF(Q23="",IF(WEEKDAY(M21,1)=MOD(startday+4,7)+1,M21,""),Q23+1)</f>
        <v>45415</v>
      </c>
      <c r="S23" s="27">
        <f>IF(R23="",IF(WEEKDAY(M21,1)=MOD(startday+5,7)+1,M21,""),R23+1)</f>
        <v>45416</v>
      </c>
      <c r="T23" s="15"/>
      <c r="U23" s="43">
        <f>DATE(YEAR(M21),4,9)</f>
        <v>45391</v>
      </c>
      <c r="V23" s="36" t="s">
        <v>16</v>
      </c>
      <c r="W23" s="15"/>
      <c r="X23" s="15"/>
      <c r="Y23" s="68"/>
    </row>
    <row r="24" spans="1:25" ht="12.75" customHeight="1" x14ac:dyDescent="0.2">
      <c r="A24" s="15"/>
      <c r="B24" s="28">
        <f t="shared" ref="B24:B28" si="21">IF(H23="","",IF(MONTH(H23+1)&lt;&gt;MONTH(H23),"",H23+1))</f>
        <v>45263</v>
      </c>
      <c r="C24" s="24">
        <f t="shared" ref="C24:H24" si="22">IF(B24="","",IF(MONTH(B24+1)&lt;&gt;MONTH(B24),"",B24+1))</f>
        <v>45264</v>
      </c>
      <c r="D24" s="24">
        <f t="shared" si="22"/>
        <v>45265</v>
      </c>
      <c r="E24" s="24">
        <f t="shared" si="22"/>
        <v>45266</v>
      </c>
      <c r="F24" s="24">
        <f t="shared" si="22"/>
        <v>45267</v>
      </c>
      <c r="G24" s="38">
        <f t="shared" si="22"/>
        <v>45268</v>
      </c>
      <c r="H24" s="24">
        <f t="shared" si="22"/>
        <v>45269</v>
      </c>
      <c r="I24" s="15"/>
      <c r="J24" s="44">
        <f>DATE(YEAR(B21),12,10)</f>
        <v>45270</v>
      </c>
      <c r="K24" s="41" t="s">
        <v>57</v>
      </c>
      <c r="L24" s="15"/>
      <c r="M24" s="24">
        <f t="shared" ref="M24:M27" si="23">IF(S23="","",IF(MONTH(S23+1)&lt;&gt;MONTH(S23),"",S23+1))</f>
        <v>45417</v>
      </c>
      <c r="N24" s="24">
        <f t="shared" ref="N24:S24" si="24">IF(M24="","",IF(MONTH(M24+1)&lt;&gt;MONTH(M24),"",M24+1))</f>
        <v>45418</v>
      </c>
      <c r="O24" s="24">
        <f t="shared" si="24"/>
        <v>45419</v>
      </c>
      <c r="P24" s="29">
        <f t="shared" si="24"/>
        <v>45420</v>
      </c>
      <c r="Q24" s="38">
        <f t="shared" si="24"/>
        <v>45421</v>
      </c>
      <c r="R24" s="24">
        <f t="shared" si="24"/>
        <v>45422</v>
      </c>
      <c r="S24" s="24">
        <f t="shared" si="24"/>
        <v>45423</v>
      </c>
      <c r="T24" s="15"/>
      <c r="U24" s="31">
        <f>DATE(YEAR(M21),4,8)</f>
        <v>45390</v>
      </c>
      <c r="V24" s="41" t="s">
        <v>46</v>
      </c>
      <c r="W24" s="15"/>
      <c r="X24" s="15"/>
      <c r="Y24" s="61"/>
    </row>
    <row r="25" spans="1:25" ht="12.75" customHeight="1" x14ac:dyDescent="0.2">
      <c r="A25" s="15"/>
      <c r="B25" s="30">
        <f t="shared" si="21"/>
        <v>45270</v>
      </c>
      <c r="C25" s="24">
        <f t="shared" ref="C25:H25" si="25">IF(B25="","",IF(MONTH(B25+1)&lt;&gt;MONTH(B25),"",B25+1))</f>
        <v>45271</v>
      </c>
      <c r="D25" s="24">
        <f t="shared" si="25"/>
        <v>45272</v>
      </c>
      <c r="E25" s="24">
        <f t="shared" si="25"/>
        <v>45273</v>
      </c>
      <c r="F25" s="24">
        <f t="shared" si="25"/>
        <v>45274</v>
      </c>
      <c r="G25" s="24">
        <f t="shared" si="25"/>
        <v>45275</v>
      </c>
      <c r="H25" s="24">
        <f t="shared" si="25"/>
        <v>45276</v>
      </c>
      <c r="I25" s="15"/>
      <c r="J25" s="31">
        <f>DATE(YEAR(B21),12,17)</f>
        <v>45277</v>
      </c>
      <c r="K25" s="41" t="s">
        <v>70</v>
      </c>
      <c r="L25" s="15"/>
      <c r="M25" s="27">
        <f t="shared" si="23"/>
        <v>45424</v>
      </c>
      <c r="N25" s="24">
        <f t="shared" ref="N25:S25" si="26">IF(M25="","",IF(MONTH(M25+1)&lt;&gt;MONTH(M25),"",M25+1))</f>
        <v>45425</v>
      </c>
      <c r="O25" s="24">
        <f t="shared" si="26"/>
        <v>45426</v>
      </c>
      <c r="P25" s="24">
        <f t="shared" si="26"/>
        <v>45427</v>
      </c>
      <c r="Q25" s="24">
        <f t="shared" si="26"/>
        <v>45428</v>
      </c>
      <c r="R25" s="24">
        <f t="shared" si="26"/>
        <v>45429</v>
      </c>
      <c r="S25" s="24">
        <f t="shared" si="26"/>
        <v>45430</v>
      </c>
      <c r="T25" s="15"/>
      <c r="U25" s="25">
        <f>DATE(YEAR(M21),4,12)</f>
        <v>45394</v>
      </c>
      <c r="V25" s="17" t="s">
        <v>17</v>
      </c>
      <c r="W25" s="15"/>
      <c r="X25" s="15"/>
      <c r="Y25" s="61"/>
    </row>
    <row r="26" spans="1:25" ht="15.75" customHeight="1" x14ac:dyDescent="0.2">
      <c r="A26" s="15"/>
      <c r="B26" s="29">
        <f t="shared" si="21"/>
        <v>45277</v>
      </c>
      <c r="C26" s="24">
        <f t="shared" ref="C26:H26" si="27">IF(B26="","",IF(MONTH(B26+1)&lt;&gt;MONTH(B26),"",B26+1))</f>
        <v>45278</v>
      </c>
      <c r="D26" s="24">
        <f t="shared" si="27"/>
        <v>45279</v>
      </c>
      <c r="E26" s="24">
        <f t="shared" si="27"/>
        <v>45280</v>
      </c>
      <c r="F26" s="24">
        <f t="shared" si="27"/>
        <v>45281</v>
      </c>
      <c r="G26" s="24">
        <f t="shared" si="27"/>
        <v>45282</v>
      </c>
      <c r="H26" s="24">
        <f t="shared" si="27"/>
        <v>45283</v>
      </c>
      <c r="I26" s="15"/>
      <c r="J26" s="43">
        <f>DATE(YEAR(B21),12,24)</f>
        <v>45284</v>
      </c>
      <c r="K26" s="36" t="s">
        <v>68</v>
      </c>
      <c r="L26" s="15"/>
      <c r="M26" s="27">
        <f t="shared" si="23"/>
        <v>45431</v>
      </c>
      <c r="N26" s="24">
        <f t="shared" ref="N26:S26" si="28">IF(M26="","",IF(MONTH(M26+1)&lt;&gt;MONTH(M26),"",M26+1))</f>
        <v>45432</v>
      </c>
      <c r="O26" s="24">
        <f t="shared" si="28"/>
        <v>45433</v>
      </c>
      <c r="P26" s="24">
        <f t="shared" si="28"/>
        <v>45434</v>
      </c>
      <c r="Q26" s="24">
        <f t="shared" si="28"/>
        <v>45435</v>
      </c>
      <c r="R26" s="24">
        <f t="shared" si="28"/>
        <v>45436</v>
      </c>
      <c r="S26" s="24">
        <f t="shared" si="28"/>
        <v>45437</v>
      </c>
      <c r="T26" s="15"/>
      <c r="U26" s="25">
        <f>DATE(YEAR(M21),4,19)</f>
        <v>45401</v>
      </c>
      <c r="V26" s="17" t="s">
        <v>66</v>
      </c>
      <c r="W26" s="15"/>
      <c r="X26" s="15"/>
      <c r="Y26" s="61"/>
    </row>
    <row r="27" spans="1:25" ht="18" customHeight="1" x14ac:dyDescent="0.2">
      <c r="A27" s="15"/>
      <c r="B27" s="38">
        <f t="shared" si="21"/>
        <v>45284</v>
      </c>
      <c r="C27" s="45">
        <f t="shared" ref="C27:H27" si="29">IF(B27="","",IF(MONTH(B27+1)&lt;&gt;MONTH(B27),"",B27+1))</f>
        <v>45285</v>
      </c>
      <c r="D27" s="24">
        <f t="shared" si="29"/>
        <v>45286</v>
      </c>
      <c r="E27" s="24">
        <f t="shared" si="29"/>
        <v>45287</v>
      </c>
      <c r="F27" s="24">
        <f t="shared" si="29"/>
        <v>45288</v>
      </c>
      <c r="G27" s="24">
        <f t="shared" si="29"/>
        <v>45289</v>
      </c>
      <c r="H27" s="24">
        <f t="shared" si="29"/>
        <v>45290</v>
      </c>
      <c r="I27" s="15"/>
      <c r="J27" s="43">
        <f>DATE(YEAR(B21),12,25)</f>
        <v>45285</v>
      </c>
      <c r="K27" s="36" t="s">
        <v>48</v>
      </c>
      <c r="L27" s="15"/>
      <c r="M27" s="24">
        <f t="shared" si="23"/>
        <v>45438</v>
      </c>
      <c r="N27" s="27">
        <f t="shared" ref="N27:S27" si="30">IF(M27="","",IF(MONTH(M27+1)&lt;&gt;MONTH(M27),"",M27+1))</f>
        <v>45439</v>
      </c>
      <c r="O27" s="24">
        <f t="shared" si="30"/>
        <v>45440</v>
      </c>
      <c r="P27" s="24">
        <f t="shared" si="30"/>
        <v>45441</v>
      </c>
      <c r="Q27" s="24">
        <f t="shared" si="30"/>
        <v>45442</v>
      </c>
      <c r="R27" s="24">
        <f t="shared" si="30"/>
        <v>45443</v>
      </c>
      <c r="S27" s="24" t="str">
        <f t="shared" si="30"/>
        <v/>
      </c>
      <c r="T27" s="15"/>
      <c r="U27" s="25">
        <f>DATE(YEAR(M21),4,27)</f>
        <v>45409</v>
      </c>
      <c r="V27" s="17" t="s">
        <v>18</v>
      </c>
      <c r="W27" s="15"/>
      <c r="X27" s="15"/>
      <c r="Y27" s="61"/>
    </row>
    <row r="28" spans="1:25" ht="15" customHeight="1" x14ac:dyDescent="0.2">
      <c r="A28" s="15"/>
      <c r="B28" s="27">
        <f t="shared" si="21"/>
        <v>45291</v>
      </c>
      <c r="C28" s="27" t="str">
        <f t="shared" ref="C28:H28" si="31">IF(B28="","",IF(MONTH(B28+1)&lt;&gt;MONTH(B28),"",B28+1))</f>
        <v/>
      </c>
      <c r="D28" s="27" t="str">
        <f t="shared" si="31"/>
        <v/>
      </c>
      <c r="E28" s="27" t="str">
        <f t="shared" si="31"/>
        <v/>
      </c>
      <c r="F28" s="27" t="str">
        <f t="shared" si="31"/>
        <v/>
      </c>
      <c r="G28" s="27" t="str">
        <f t="shared" si="31"/>
        <v/>
      </c>
      <c r="H28" s="24" t="str">
        <f t="shared" si="31"/>
        <v/>
      </c>
      <c r="I28" s="15"/>
      <c r="J28" s="25">
        <f>DATE(YEAR(B21),12,31)</f>
        <v>45291</v>
      </c>
      <c r="K28" s="17" t="s">
        <v>49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42"/>
    </row>
    <row r="29" spans="1:25" ht="13.5" customHeight="1" x14ac:dyDescent="0.2">
      <c r="A29" s="1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42"/>
    </row>
    <row r="30" spans="1:25" ht="13.5" customHeight="1" x14ac:dyDescent="0.2">
      <c r="A30" s="16"/>
      <c r="B30" s="62">
        <f>DATE(year+1,1,1)</f>
        <v>45292</v>
      </c>
      <c r="C30" s="63"/>
      <c r="D30" s="63"/>
      <c r="E30" s="63"/>
      <c r="F30" s="63"/>
      <c r="G30" s="63"/>
      <c r="H30" s="64"/>
      <c r="I30" s="15"/>
      <c r="J30" s="65" t="s">
        <v>19</v>
      </c>
      <c r="K30" s="66"/>
      <c r="L30" s="15"/>
      <c r="M30" s="62">
        <f>DATE(year+1,6,1)</f>
        <v>45444</v>
      </c>
      <c r="N30" s="63"/>
      <c r="O30" s="63"/>
      <c r="P30" s="63"/>
      <c r="Q30" s="63"/>
      <c r="R30" s="63"/>
      <c r="S30" s="64"/>
      <c r="T30" s="15"/>
      <c r="U30" s="65" t="s">
        <v>20</v>
      </c>
      <c r="V30" s="66"/>
      <c r="W30" s="16"/>
      <c r="X30" s="16"/>
      <c r="Y30" s="42"/>
    </row>
    <row r="31" spans="1:25" ht="12.75" customHeight="1" x14ac:dyDescent="0.2">
      <c r="A31" s="15"/>
      <c r="B31" s="17" t="str">
        <f>CHOOSE(1+MOD(startday+1-2,7),"Su","M","Tu","W","Th","F","Sa")</f>
        <v>Su</v>
      </c>
      <c r="C31" s="18" t="str">
        <f>CHOOSE(1+MOD(startday+2-2,7),"Su","M","Tu","W","Th","F","Sa")</f>
        <v>M</v>
      </c>
      <c r="D31" s="18" t="str">
        <f>CHOOSE(1+MOD(startday+3-2,7),"Su","M","Tu","W","Th","F","Sa")</f>
        <v>Tu</v>
      </c>
      <c r="E31" s="18" t="str">
        <f>CHOOSE(1+MOD(startday+4-2,7),"Su","M","Tu","W","Th","F","Sa")</f>
        <v>W</v>
      </c>
      <c r="F31" s="18" t="str">
        <f>CHOOSE(1+MOD(startday+5-2,7),"Su","M","Tu","W","Th","F","Sa")</f>
        <v>Th</v>
      </c>
      <c r="G31" s="18" t="str">
        <f>CHOOSE(1+MOD(startday+6-2,7),"Su","M","Tu","W","Th","F","Sa")</f>
        <v>F</v>
      </c>
      <c r="H31" s="17" t="str">
        <f>CHOOSE(1+MOD(startday+7-2,7),"Su","M","Tu","W","Th","F","Sa")</f>
        <v>Sa</v>
      </c>
      <c r="I31" s="15"/>
      <c r="J31" s="25">
        <f>DATE(YEAR(B30),1,1)</f>
        <v>45292</v>
      </c>
      <c r="K31" s="17" t="s">
        <v>21</v>
      </c>
      <c r="L31" s="15"/>
      <c r="M31" s="17" t="str">
        <f>CHOOSE(1+MOD(startday+1-2,7),"Su","M","Tu","W","Th","F","Sa")</f>
        <v>Su</v>
      </c>
      <c r="N31" s="18" t="str">
        <f>CHOOSE(1+MOD(startday+2-2,7),"Su","M","Tu","W","Th","F","Sa")</f>
        <v>M</v>
      </c>
      <c r="O31" s="18" t="str">
        <f>CHOOSE(1+MOD(startday+3-2,7),"Su","M","Tu","W","Th","F","Sa")</f>
        <v>Tu</v>
      </c>
      <c r="P31" s="18" t="str">
        <f>CHOOSE(1+MOD(startday+4-2,7),"Su","M","Tu","W","Th","F","Sa")</f>
        <v>W</v>
      </c>
      <c r="Q31" s="18" t="str">
        <f>CHOOSE(1+MOD(startday+5-2,7),"Su","M","Tu","W","Th","F","Sa")</f>
        <v>Th</v>
      </c>
      <c r="R31" s="18" t="str">
        <f>CHOOSE(1+MOD(startday+6-2,7),"Su","M","Tu","W","Th","F","Sa")</f>
        <v>F</v>
      </c>
      <c r="S31" s="17" t="str">
        <f>CHOOSE(1+MOD(startday+7-2,7),"Su","M","Tu","W","Th","F","Sa")</f>
        <v>Sa</v>
      </c>
      <c r="T31" s="15"/>
      <c r="U31" s="25">
        <f>DATE(YEAR(M30),6,2)</f>
        <v>45445</v>
      </c>
      <c r="V31" s="17" t="s">
        <v>67</v>
      </c>
      <c r="W31" s="15"/>
      <c r="X31" s="15"/>
      <c r="Y31" s="42"/>
    </row>
    <row r="32" spans="1:25" ht="12.75" customHeight="1" x14ac:dyDescent="0.2">
      <c r="A32" s="15"/>
      <c r="B32" s="24" t="str">
        <f>IF(WEEKDAY(B30,1)=startday,B30,"")</f>
        <v/>
      </c>
      <c r="C32" s="27">
        <f>IF(B32="",IF(WEEKDAY(B30,1)=MOD(startday,7)+1,B30,""),B32+1)</f>
        <v>45292</v>
      </c>
      <c r="D32" s="24">
        <f>IF(C32="",IF(WEEKDAY(B30,1)=MOD(startday+1,7)+1,B30,""),C32+1)</f>
        <v>45293</v>
      </c>
      <c r="E32" s="24">
        <f>IF(D32="",IF(WEEKDAY(B30,1)=MOD(startday+2,7)+1,B30,""),D32+1)</f>
        <v>45294</v>
      </c>
      <c r="F32" s="24">
        <f>IF(E32="",IF(WEEKDAY(B30,1)=MOD(startday+3,7)+1,B30,""),E32+1)</f>
        <v>45295</v>
      </c>
      <c r="G32" s="24">
        <f>IF(F32="",IF(WEEKDAY(B30,1)=MOD(startday+4,7)+1,B30,""),F32+1)</f>
        <v>45296</v>
      </c>
      <c r="H32" s="24">
        <f>IF(G32="",IF(WEEKDAY(B30,1)=MOD(startday+5,7)+1,B30,""),G32+1)</f>
        <v>45297</v>
      </c>
      <c r="I32" s="15"/>
      <c r="J32" s="25">
        <f>DATE(YEAR(B30),1,7)</f>
        <v>45298</v>
      </c>
      <c r="K32" s="17" t="s">
        <v>23</v>
      </c>
      <c r="L32" s="15"/>
      <c r="M32" s="24" t="str">
        <f>IF(WEEKDAY(M30,1)=startday,M30,"")</f>
        <v/>
      </c>
      <c r="N32" s="27" t="str">
        <f>IF(M32="",IF(WEEKDAY(M30,1)=MOD(startday,7)+1,M30,""),M32+1)</f>
        <v/>
      </c>
      <c r="O32" s="27" t="str">
        <f>IF(N32="",IF(WEEKDAY(M30,1)=MOD(startday+1,7)+1,M30,""),N32+1)</f>
        <v/>
      </c>
      <c r="P32" s="27" t="str">
        <f>IF(O32="",IF(WEEKDAY(M30,1)=MOD(startday+2,7)+1,M30,""),O32+1)</f>
        <v/>
      </c>
      <c r="Q32" s="27" t="str">
        <f>IF(P32="",IF(WEEKDAY(M30,1)=MOD(startday+3,7)+1,M30,""),P32+1)</f>
        <v/>
      </c>
      <c r="R32" s="27" t="str">
        <f>IF(Q32="",IF(WEEKDAY(M30,1)=MOD(startday+4,7)+1,M30,""),Q32+1)</f>
        <v/>
      </c>
      <c r="S32" s="24">
        <f>IF(R32="",IF(WEEKDAY(M30,1)=MOD(startday+5,7)+1,M30,""),R32+1)</f>
        <v>45444</v>
      </c>
      <c r="T32" s="15"/>
      <c r="U32" s="25">
        <f>DATE(YEAR(M30),6,14)</f>
        <v>45457</v>
      </c>
      <c r="V32" s="17" t="s">
        <v>22</v>
      </c>
      <c r="W32" s="15"/>
      <c r="X32" s="15"/>
      <c r="Y32" s="42"/>
    </row>
    <row r="33" spans="1:25" ht="12.75" customHeight="1" x14ac:dyDescent="0.2">
      <c r="A33" s="15"/>
      <c r="B33" s="30">
        <f t="shared" ref="B33:B36" si="32">IF(H32="","",IF(MONTH(H32+1)&lt;&gt;MONTH(H32),"",H32+1))</f>
        <v>45298</v>
      </c>
      <c r="C33" s="27">
        <f t="shared" ref="C33:H33" si="33">IF(B33="","",IF(MONTH(B33+1)&lt;&gt;MONTH(B33),"",B33+1))</f>
        <v>45299</v>
      </c>
      <c r="D33" s="24">
        <f t="shared" si="33"/>
        <v>45300</v>
      </c>
      <c r="E33" s="24">
        <f t="shared" si="33"/>
        <v>45301</v>
      </c>
      <c r="F33" s="24">
        <f t="shared" si="33"/>
        <v>45302</v>
      </c>
      <c r="G33" s="24">
        <f t="shared" si="33"/>
        <v>45303</v>
      </c>
      <c r="H33" s="24">
        <f t="shared" si="33"/>
        <v>45304</v>
      </c>
      <c r="I33" s="15"/>
      <c r="J33" s="25">
        <f>DATE(YEAR(B30),1,8)</f>
        <v>45299</v>
      </c>
      <c r="K33" s="17" t="s">
        <v>25</v>
      </c>
      <c r="L33" s="15"/>
      <c r="M33" s="27">
        <f t="shared" ref="M33:M37" si="34">IF(S32="","",IF(MONTH(S32+1)&lt;&gt;MONTH(S32),"",S32+1))</f>
        <v>45445</v>
      </c>
      <c r="N33" s="24">
        <f t="shared" ref="N33:S33" si="35">IF(M33="","",IF(MONTH(M33+1)&lt;&gt;MONTH(M33),"",M33+1))</f>
        <v>45446</v>
      </c>
      <c r="O33" s="24">
        <f t="shared" si="35"/>
        <v>45447</v>
      </c>
      <c r="P33" s="24">
        <f t="shared" si="35"/>
        <v>45448</v>
      </c>
      <c r="Q33" s="24">
        <f t="shared" si="35"/>
        <v>45449</v>
      </c>
      <c r="R33" s="24">
        <f t="shared" si="35"/>
        <v>45450</v>
      </c>
      <c r="S33" s="24">
        <f t="shared" si="35"/>
        <v>45451</v>
      </c>
      <c r="T33" s="15"/>
      <c r="U33" s="25">
        <f>(DATE(YEAR(M30),6,1)+(3-1)*7)+IF(1&lt;WEEKDAY(DATE(YEAR(M30),6,1)),1+7-WEEKDAY(DATE(YEAR(M30),6,1)),1-WEEKDAY(DATE(YEAR(M30),6,1)))</f>
        <v>45459</v>
      </c>
      <c r="V33" s="17" t="s">
        <v>24</v>
      </c>
      <c r="W33" s="15"/>
      <c r="X33" s="15"/>
      <c r="Y33" s="42"/>
    </row>
    <row r="34" spans="1:25" ht="12.75" customHeight="1" x14ac:dyDescent="0.2">
      <c r="A34" s="15"/>
      <c r="B34" s="28">
        <f t="shared" si="32"/>
        <v>45305</v>
      </c>
      <c r="C34" s="27">
        <f t="shared" ref="C34:H34" si="36">IF(B34="","",IF(MONTH(B34+1)&lt;&gt;MONTH(B34),"",B34+1))</f>
        <v>45306</v>
      </c>
      <c r="D34" s="24">
        <f t="shared" si="36"/>
        <v>45307</v>
      </c>
      <c r="E34" s="24">
        <f t="shared" si="36"/>
        <v>45308</v>
      </c>
      <c r="F34" s="24">
        <f t="shared" si="36"/>
        <v>45309</v>
      </c>
      <c r="G34" s="24">
        <f t="shared" si="36"/>
        <v>45310</v>
      </c>
      <c r="H34" s="24">
        <f t="shared" si="36"/>
        <v>45311</v>
      </c>
      <c r="I34" s="15"/>
      <c r="J34" s="25">
        <f>(DATE(YEAR(B30),1,1)+(3-1)*7)+IF(2&lt;WEEKDAY(DATE(YEAR(B30),1,1)),2+7-WEEKDAY(DATE(YEAR(B30),1,1)),2-WEEKDAY(DATE(YEAR(B30),1,1)))</f>
        <v>45306</v>
      </c>
      <c r="K34" s="17" t="s">
        <v>26</v>
      </c>
      <c r="L34" s="15"/>
      <c r="M34" s="24">
        <f t="shared" si="34"/>
        <v>45452</v>
      </c>
      <c r="N34" s="24">
        <f t="shared" ref="N34:S34" si="37">IF(M34="","",IF(MONTH(M34+1)&lt;&gt;MONTH(M34),"",M34+1))</f>
        <v>45453</v>
      </c>
      <c r="O34" s="24">
        <f t="shared" si="37"/>
        <v>45454</v>
      </c>
      <c r="P34" s="24">
        <f t="shared" si="37"/>
        <v>45455</v>
      </c>
      <c r="Q34" s="24">
        <f t="shared" si="37"/>
        <v>45456</v>
      </c>
      <c r="R34" s="27">
        <f t="shared" si="37"/>
        <v>45457</v>
      </c>
      <c r="S34" s="24">
        <f t="shared" si="37"/>
        <v>45458</v>
      </c>
      <c r="T34" s="15"/>
      <c r="U34" s="15"/>
      <c r="V34" s="15"/>
      <c r="W34" s="15"/>
      <c r="X34" s="15"/>
      <c r="Y34" s="42"/>
    </row>
    <row r="35" spans="1:25" ht="12.75" customHeight="1" x14ac:dyDescent="0.2">
      <c r="A35" s="15"/>
      <c r="B35" s="30">
        <f t="shared" si="32"/>
        <v>45312</v>
      </c>
      <c r="C35" s="24">
        <f t="shared" ref="C35:H35" si="38">IF(B35="","",IF(MONTH(B35+1)&lt;&gt;MONTH(B35),"",B35+1))</f>
        <v>45313</v>
      </c>
      <c r="D35" s="24">
        <f t="shared" si="38"/>
        <v>45314</v>
      </c>
      <c r="E35" s="24">
        <f t="shared" si="38"/>
        <v>45315</v>
      </c>
      <c r="F35" s="24">
        <f t="shared" si="38"/>
        <v>45316</v>
      </c>
      <c r="G35" s="24">
        <f t="shared" si="38"/>
        <v>45317</v>
      </c>
      <c r="H35" s="24">
        <f t="shared" si="38"/>
        <v>45318</v>
      </c>
      <c r="I35" s="15"/>
      <c r="J35" s="25">
        <f>DATE(YEAR(B30),1,21)</f>
        <v>45312</v>
      </c>
      <c r="K35" s="17" t="s">
        <v>73</v>
      </c>
      <c r="L35" s="15"/>
      <c r="M35" s="27">
        <f t="shared" si="34"/>
        <v>45459</v>
      </c>
      <c r="N35" s="24">
        <f t="shared" ref="N35:S35" si="39">IF(M35="","",IF(MONTH(M35+1)&lt;&gt;MONTH(M35),"",M35+1))</f>
        <v>45460</v>
      </c>
      <c r="O35" s="24">
        <f t="shared" si="39"/>
        <v>45461</v>
      </c>
      <c r="P35" s="24">
        <f t="shared" si="39"/>
        <v>45462</v>
      </c>
      <c r="Q35" s="24">
        <f t="shared" si="39"/>
        <v>45463</v>
      </c>
      <c r="R35" s="24">
        <f t="shared" si="39"/>
        <v>45464</v>
      </c>
      <c r="S35" s="24">
        <f t="shared" si="39"/>
        <v>45465</v>
      </c>
      <c r="T35" s="15"/>
      <c r="U35" s="15"/>
      <c r="V35" s="15"/>
      <c r="W35" s="15"/>
      <c r="X35" s="15"/>
      <c r="Y35" s="42"/>
    </row>
    <row r="36" spans="1:25" ht="12.75" customHeight="1" x14ac:dyDescent="0.2">
      <c r="A36" s="15"/>
      <c r="B36" s="28">
        <f t="shared" si="32"/>
        <v>45319</v>
      </c>
      <c r="C36" s="24">
        <f t="shared" ref="C36:H36" si="40">IF(B36="","",IF(MONTH(B36+1)&lt;&gt;MONTH(B36),"",B36+1))</f>
        <v>45320</v>
      </c>
      <c r="D36" s="24">
        <f t="shared" si="40"/>
        <v>45321</v>
      </c>
      <c r="E36" s="24">
        <f t="shared" si="40"/>
        <v>45322</v>
      </c>
      <c r="F36" s="27" t="str">
        <f t="shared" si="40"/>
        <v/>
      </c>
      <c r="G36" s="27" t="str">
        <f t="shared" si="40"/>
        <v/>
      </c>
      <c r="H36" s="24" t="str">
        <f t="shared" si="40"/>
        <v/>
      </c>
      <c r="I36" s="15"/>
      <c r="J36" s="15"/>
      <c r="K36" s="15"/>
      <c r="L36" s="15"/>
      <c r="M36" s="24">
        <f t="shared" si="34"/>
        <v>45466</v>
      </c>
      <c r="N36" s="24">
        <f t="shared" ref="N36:S36" si="41">IF(M36="","",IF(MONTH(M36+1)&lt;&gt;MONTH(M36),"",M36+1))</f>
        <v>45467</v>
      </c>
      <c r="O36" s="24">
        <f t="shared" si="41"/>
        <v>45468</v>
      </c>
      <c r="P36" s="24">
        <f t="shared" si="41"/>
        <v>45469</v>
      </c>
      <c r="Q36" s="24">
        <f t="shared" si="41"/>
        <v>45470</v>
      </c>
      <c r="R36" s="24">
        <f t="shared" si="41"/>
        <v>45471</v>
      </c>
      <c r="S36" s="24">
        <f t="shared" si="41"/>
        <v>45472</v>
      </c>
      <c r="T36" s="15"/>
      <c r="U36" s="15"/>
      <c r="V36" s="15"/>
      <c r="W36" s="15"/>
      <c r="X36" s="15"/>
      <c r="Y36" s="42"/>
    </row>
    <row r="37" spans="1:25" ht="12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4">
        <f t="shared" si="34"/>
        <v>45473</v>
      </c>
      <c r="N37" s="27" t="str">
        <f t="shared" ref="N37:S37" si="42">IF(M37="","",IF(MONTH(M37+1)&lt;&gt;MONTH(M37),"",M37+1))</f>
        <v/>
      </c>
      <c r="O37" s="27" t="str">
        <f t="shared" si="42"/>
        <v/>
      </c>
      <c r="P37" s="27" t="str">
        <f t="shared" si="42"/>
        <v/>
      </c>
      <c r="Q37" s="27" t="str">
        <f t="shared" si="42"/>
        <v/>
      </c>
      <c r="R37" s="27" t="str">
        <f t="shared" si="42"/>
        <v/>
      </c>
      <c r="S37" s="24" t="str">
        <f t="shared" si="42"/>
        <v/>
      </c>
      <c r="T37" s="15"/>
      <c r="U37" s="15"/>
      <c r="V37" s="15"/>
      <c r="W37" s="15"/>
      <c r="X37" s="15"/>
      <c r="Y37" s="42"/>
    </row>
    <row r="38" spans="1:25" ht="18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34" t="s">
        <v>27</v>
      </c>
      <c r="K38" s="3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42"/>
    </row>
    <row r="39" spans="1:25" ht="18" customHeight="1" x14ac:dyDescent="0.2">
      <c r="A39" s="16"/>
      <c r="B39" s="62">
        <f>DATE(year+1,2,1)</f>
        <v>45323</v>
      </c>
      <c r="C39" s="63"/>
      <c r="D39" s="63"/>
      <c r="E39" s="63"/>
      <c r="F39" s="63"/>
      <c r="G39" s="63"/>
      <c r="H39" s="64"/>
      <c r="I39" s="15"/>
      <c r="J39" s="25">
        <f>DATE(YEAR(B39),2,2)</f>
        <v>45324</v>
      </c>
      <c r="K39" s="17" t="s">
        <v>28</v>
      </c>
      <c r="L39" s="15"/>
      <c r="W39" s="16"/>
      <c r="X39" s="16"/>
      <c r="Y39" s="42"/>
    </row>
    <row r="40" spans="1:25" ht="18" customHeight="1" x14ac:dyDescent="0.2">
      <c r="A40" s="15"/>
      <c r="B40" s="17" t="str">
        <f>CHOOSE(1+MOD(startday+1-2,7),"Su","M","Tu","W","Th","F","Sa")</f>
        <v>Su</v>
      </c>
      <c r="C40" s="18" t="str">
        <f>CHOOSE(1+MOD(startday+2-2,7),"Su","M","Tu","W","Th","F","Sa")</f>
        <v>M</v>
      </c>
      <c r="D40" s="18" t="str">
        <f>CHOOSE(1+MOD(startday+3-2,7),"Su","M","Tu","W","Th","F","Sa")</f>
        <v>Tu</v>
      </c>
      <c r="E40" s="18" t="str">
        <f>CHOOSE(1+MOD(startday+4-2,7),"Su","M","Tu","W","Th","F","Sa")</f>
        <v>W</v>
      </c>
      <c r="F40" s="18" t="str">
        <f>CHOOSE(1+MOD(startday+5-2,7),"Su","M","Tu","W","Th","F","Sa")</f>
        <v>Th</v>
      </c>
      <c r="G40" s="18" t="str">
        <f>CHOOSE(1+MOD(startday+6-2,7),"Su","M","Tu","W","Th","F","Sa")</f>
        <v>F</v>
      </c>
      <c r="H40" s="17" t="str">
        <f>CHOOSE(1+MOD(startday+7-2,7),"Su","M","Tu","W","Th","F","Sa")</f>
        <v>Sa</v>
      </c>
      <c r="I40" s="15"/>
      <c r="J40" s="25">
        <f>DATE(YEAR(B39),2,10)</f>
        <v>45332</v>
      </c>
      <c r="K40" s="17" t="s">
        <v>75</v>
      </c>
      <c r="L40" s="15"/>
      <c r="V40" s="48"/>
      <c r="X40" s="15"/>
      <c r="Y40" s="42"/>
    </row>
    <row r="41" spans="1:25" ht="12.75" customHeight="1" x14ac:dyDescent="0.2">
      <c r="A41" s="15"/>
      <c r="B41" s="24" t="str">
        <f>IF(WEEKDAY(B39,1)=startday,B39,"")</f>
        <v/>
      </c>
      <c r="C41" s="27" t="str">
        <f>IF(B41="",IF(WEEKDAY(B39,1)=MOD(startday,7)+1,B39,""),B41+1)</f>
        <v/>
      </c>
      <c r="D41" s="27" t="str">
        <f>IF(C41="",IF(WEEKDAY(B39,1)=MOD(startday+1,7)+1,B39,""),C41+1)</f>
        <v/>
      </c>
      <c r="E41" s="27" t="str">
        <f>IF(D41="",IF(WEEKDAY(B39,1)=MOD(startday+2,7)+1,B39,""),D41+1)</f>
        <v/>
      </c>
      <c r="F41" s="24">
        <f>IF(E41="",IF(WEEKDAY(B39,1)=MOD(startday+3,7)+1,B39,""),E41+1)</f>
        <v>45323</v>
      </c>
      <c r="G41" s="27">
        <f>IF(F41="",IF(WEEKDAY(B39,1)=MOD(startday+4,7)+1,B39,""),F41+1)</f>
        <v>45324</v>
      </c>
      <c r="H41" s="24">
        <f>IF(G41="",IF(WEEKDAY(B39,1)=MOD(startday+5,7)+1,B39,""),G41+1)</f>
        <v>45325</v>
      </c>
      <c r="I41" s="15"/>
      <c r="J41" s="25">
        <f>DATE(YEAR(B39),2,14)</f>
        <v>45336</v>
      </c>
      <c r="K41" s="17" t="s">
        <v>50</v>
      </c>
      <c r="L41" s="15"/>
      <c r="P41" s="16"/>
      <c r="X41" s="15"/>
      <c r="Y41" s="42"/>
    </row>
    <row r="42" spans="1:25" ht="15.75" customHeight="1" x14ac:dyDescent="0.2">
      <c r="A42" s="15"/>
      <c r="B42" s="28">
        <f t="shared" ref="B42:B45" si="43">IF(H41="","",IF(MONTH(H41+1)&lt;&gt;MONTH(H41),"",H41+1))</f>
        <v>45326</v>
      </c>
      <c r="C42" s="24">
        <f t="shared" ref="C42:H42" si="44">IF(B42="","",IF(MONTH(B42+1)&lt;&gt;MONTH(B42),"",B42+1))</f>
        <v>45327</v>
      </c>
      <c r="D42" s="24">
        <f t="shared" si="44"/>
        <v>45328</v>
      </c>
      <c r="E42" s="24">
        <f t="shared" si="44"/>
        <v>45329</v>
      </c>
      <c r="F42" s="24">
        <f t="shared" si="44"/>
        <v>45330</v>
      </c>
      <c r="G42" s="24">
        <f t="shared" si="44"/>
        <v>45331</v>
      </c>
      <c r="H42" s="29">
        <f t="shared" si="44"/>
        <v>45332</v>
      </c>
      <c r="I42" s="15"/>
      <c r="J42" s="31">
        <f>DATE(YEAR(B39),2,16)</f>
        <v>45338</v>
      </c>
      <c r="K42" s="41" t="s">
        <v>51</v>
      </c>
      <c r="L42" s="15"/>
      <c r="N42" s="69" t="s">
        <v>12</v>
      </c>
      <c r="O42" s="69"/>
      <c r="P42" s="69"/>
      <c r="Q42" s="69"/>
      <c r="R42" s="69"/>
      <c r="S42" s="69"/>
      <c r="T42" s="69"/>
      <c r="U42" s="69"/>
      <c r="V42" s="69"/>
      <c r="W42" s="13"/>
      <c r="X42" s="15"/>
      <c r="Y42" s="42"/>
    </row>
    <row r="43" spans="1:25" ht="15" customHeight="1" x14ac:dyDescent="0.2">
      <c r="A43" s="15"/>
      <c r="B43" s="28">
        <f t="shared" si="43"/>
        <v>45333</v>
      </c>
      <c r="C43" s="24">
        <f t="shared" ref="C43:H43" si="45">IF(B43="","",IF(MONTH(B43+1)&lt;&gt;MONTH(B43),"",B43+1))</f>
        <v>45334</v>
      </c>
      <c r="D43" s="24">
        <f t="shared" si="45"/>
        <v>45335</v>
      </c>
      <c r="E43" s="47">
        <f t="shared" si="45"/>
        <v>45336</v>
      </c>
      <c r="F43" s="24">
        <f t="shared" si="45"/>
        <v>45337</v>
      </c>
      <c r="G43" s="29">
        <f t="shared" si="45"/>
        <v>45338</v>
      </c>
      <c r="H43" s="24">
        <f t="shared" si="45"/>
        <v>45339</v>
      </c>
      <c r="I43" s="15"/>
      <c r="J43" s="25">
        <f>DATE(YEAR(B39),2,18)</f>
        <v>45340</v>
      </c>
      <c r="K43" s="17" t="s">
        <v>73</v>
      </c>
      <c r="L43" s="15"/>
      <c r="P43" s="15"/>
      <c r="Q43" s="49" t="str">
        <f>HYPERLINK("https://www.vertex42.com/calendars/school-calendar.html","School Event Calendar")</f>
        <v>School Event Calendar</v>
      </c>
      <c r="X43" s="15"/>
      <c r="Y43" s="42"/>
    </row>
    <row r="44" spans="1:25" ht="15.75" customHeight="1" x14ac:dyDescent="0.2">
      <c r="A44" s="15"/>
      <c r="B44" s="30">
        <f>IF(H43="","",IF(MONTH(H43+1)&lt;&gt;MONTH(H43),"",H43+1))</f>
        <v>45340</v>
      </c>
      <c r="C44" s="27">
        <f t="shared" ref="C44:H44" si="46">IF(B44="","",IF(MONTH(B44+1)&lt;&gt;MONTH(B44),"",B44+1))</f>
        <v>45341</v>
      </c>
      <c r="D44" s="24">
        <f t="shared" si="46"/>
        <v>45342</v>
      </c>
      <c r="E44" s="29">
        <f t="shared" si="46"/>
        <v>45343</v>
      </c>
      <c r="F44" s="27">
        <f t="shared" si="46"/>
        <v>45344</v>
      </c>
      <c r="G44" s="27">
        <f t="shared" si="46"/>
        <v>45345</v>
      </c>
      <c r="H44" s="24">
        <f t="shared" si="46"/>
        <v>45346</v>
      </c>
      <c r="I44" s="15"/>
      <c r="J44" s="25">
        <f>(DATE(YEAR(B39),2,1)+(3-1)*7)+IF(2&lt;WEEKDAY(DATE(YEAR(B39),2,1)),2+7-WEEKDAY(DATE(YEAR(B39),2,1)),2-WEEKDAY(DATE(YEAR(B39),2,1)))</f>
        <v>45341</v>
      </c>
      <c r="K44" s="17" t="s">
        <v>29</v>
      </c>
      <c r="L44" s="15"/>
      <c r="P44" s="15"/>
      <c r="Q44" s="50" t="s">
        <v>3</v>
      </c>
      <c r="X44" s="15"/>
      <c r="Y44" s="42"/>
    </row>
    <row r="45" spans="1:25" ht="12.75" customHeight="1" x14ac:dyDescent="0.2">
      <c r="A45" s="15"/>
      <c r="B45" s="29">
        <f t="shared" si="43"/>
        <v>45347</v>
      </c>
      <c r="C45" s="24">
        <f t="shared" ref="C45:H45" si="47">IF(B45="","",IF(MONTH(B45+1)&lt;&gt;MONTH(B45),"",B45+1))</f>
        <v>45348</v>
      </c>
      <c r="D45" s="24">
        <f t="shared" si="47"/>
        <v>45349</v>
      </c>
      <c r="E45" s="29">
        <f t="shared" si="47"/>
        <v>45350</v>
      </c>
      <c r="F45" s="24">
        <f t="shared" si="47"/>
        <v>45351</v>
      </c>
      <c r="G45" s="27" t="str">
        <f t="shared" si="47"/>
        <v/>
      </c>
      <c r="H45" s="24" t="str">
        <f t="shared" si="47"/>
        <v/>
      </c>
      <c r="I45" s="15"/>
      <c r="J45" s="31">
        <f>DATE(YEAR(B39),2,21)</f>
        <v>45343</v>
      </c>
      <c r="K45" s="41" t="s">
        <v>41</v>
      </c>
      <c r="L45" s="15"/>
      <c r="O45" s="70">
        <v>2023</v>
      </c>
      <c r="P45" s="70"/>
      <c r="Q45" s="70"/>
      <c r="R45" s="70"/>
      <c r="S45" s="70"/>
      <c r="T45" s="70"/>
      <c r="U45" s="70"/>
      <c r="X45" s="15"/>
      <c r="Y45" s="42"/>
    </row>
    <row r="46" spans="1:25" ht="12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31">
        <f>DATE(YEAR(B39),2,25)</f>
        <v>45347</v>
      </c>
      <c r="K46" s="41" t="s">
        <v>56</v>
      </c>
      <c r="L46" s="15"/>
      <c r="P46" s="15"/>
      <c r="Q46" s="42"/>
      <c r="X46" s="15"/>
      <c r="Y46" s="42"/>
    </row>
    <row r="47" spans="1:25" ht="13.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31">
        <f>DATE(YEAR(B39),2,28)</f>
        <v>45350</v>
      </c>
      <c r="K47" s="41" t="s">
        <v>41</v>
      </c>
      <c r="L47" s="15"/>
      <c r="P47" s="16"/>
      <c r="Q47" s="50" t="s">
        <v>7</v>
      </c>
      <c r="V47" s="52"/>
      <c r="X47" s="15"/>
      <c r="Y47" s="42"/>
    </row>
    <row r="48" spans="1:25" ht="12.75" customHeight="1" x14ac:dyDescent="0.2">
      <c r="L48" s="15"/>
      <c r="P48" s="71">
        <v>1</v>
      </c>
      <c r="Q48" s="71"/>
      <c r="R48" s="71"/>
      <c r="S48" s="71"/>
      <c r="T48" s="71"/>
      <c r="U48" s="71"/>
      <c r="X48" s="16"/>
      <c r="Y48" s="69"/>
    </row>
    <row r="49" spans="1:25" ht="12.75" customHeight="1" x14ac:dyDescent="0.2">
      <c r="K49" s="67" t="s">
        <v>69</v>
      </c>
      <c r="L49" s="54"/>
      <c r="M49" s="51"/>
      <c r="N49" s="51"/>
      <c r="O49" s="51"/>
      <c r="P49" s="51"/>
      <c r="Q49" s="51"/>
      <c r="R49" s="51"/>
      <c r="S49" s="51"/>
      <c r="T49" s="51"/>
      <c r="X49" s="15"/>
      <c r="Y49" s="61"/>
    </row>
    <row r="50" spans="1:25" ht="12.75" customHeight="1" x14ac:dyDescent="0.2">
      <c r="K50" s="67"/>
      <c r="L50" s="54"/>
      <c r="S50" s="57"/>
      <c r="T50" s="55"/>
      <c r="X50" s="15"/>
      <c r="Y50" s="61"/>
    </row>
    <row r="51" spans="1:25" ht="19.5" customHeight="1" x14ac:dyDescent="0.2">
      <c r="K51" s="59" t="s">
        <v>53</v>
      </c>
      <c r="L51" s="57"/>
      <c r="M51" s="57"/>
      <c r="N51" s="57"/>
      <c r="O51" s="57"/>
      <c r="P51" s="57"/>
      <c r="S51" s="58"/>
      <c r="T51" s="51"/>
      <c r="X51" s="15"/>
      <c r="Y51" s="61"/>
    </row>
    <row r="52" spans="1:25" ht="19.5" customHeight="1" x14ac:dyDescent="0.2">
      <c r="K52" s="56" t="s">
        <v>54</v>
      </c>
      <c r="L52" s="58"/>
      <c r="M52" s="58"/>
      <c r="N52" s="58"/>
      <c r="O52" s="58"/>
      <c r="P52" s="58"/>
      <c r="S52" s="54"/>
      <c r="T52" s="54"/>
      <c r="W52" s="15"/>
      <c r="X52" s="15"/>
      <c r="Y52" s="61"/>
    </row>
    <row r="53" spans="1:25" ht="12.75" customHeight="1" x14ac:dyDescent="0.2">
      <c r="K53" s="54"/>
      <c r="L53" s="54"/>
      <c r="M53" s="54"/>
      <c r="N53" s="54"/>
      <c r="O53" s="54"/>
      <c r="P53" s="54"/>
      <c r="Q53" s="51"/>
      <c r="R53" s="51"/>
      <c r="S53" s="51"/>
      <c r="T53" s="51"/>
      <c r="X53" s="15"/>
      <c r="Y53" s="61"/>
    </row>
    <row r="54" spans="1:25" ht="12.75" customHeight="1" x14ac:dyDescent="0.2">
      <c r="A54" s="15"/>
      <c r="K54" s="53"/>
      <c r="L54" s="51"/>
      <c r="M54" s="51"/>
      <c r="N54" s="51"/>
      <c r="O54" s="51"/>
      <c r="P54" s="51"/>
      <c r="Q54" s="51"/>
      <c r="R54" s="51"/>
      <c r="S54" s="51"/>
      <c r="T54" s="51"/>
      <c r="X54" s="15"/>
      <c r="Y54" s="42"/>
    </row>
    <row r="55" spans="1:25" ht="9" customHeight="1" x14ac:dyDescent="0.2">
      <c r="A55" s="15"/>
      <c r="L55" s="15"/>
      <c r="X55" s="15"/>
      <c r="Y55" s="42"/>
    </row>
    <row r="56" spans="1:25" ht="4.5" customHeight="1" x14ac:dyDescent="0.2">
      <c r="A56" s="15"/>
      <c r="L56" s="15"/>
      <c r="W56" s="15"/>
      <c r="X56" s="15"/>
      <c r="Y56" s="15"/>
    </row>
    <row r="57" spans="1:25" ht="12.75" customHeight="1" x14ac:dyDescent="0.2">
      <c r="Y57" s="15"/>
    </row>
    <row r="58" spans="1:25" ht="12.75" customHeight="1" x14ac:dyDescent="0.2">
      <c r="Y58" s="15"/>
    </row>
    <row r="59" spans="1:25" ht="12.75" customHeight="1" x14ac:dyDescent="0.2">
      <c r="Y59" s="15"/>
    </row>
    <row r="60" spans="1:25" ht="12.75" customHeight="1" x14ac:dyDescent="0.2">
      <c r="Y60" s="15"/>
    </row>
    <row r="61" spans="1:25" ht="12.75" customHeight="1" x14ac:dyDescent="0.2">
      <c r="Y61" s="15"/>
    </row>
    <row r="62" spans="1:25" ht="12.75" customHeight="1" x14ac:dyDescent="0.2">
      <c r="Y62" s="15"/>
    </row>
    <row r="63" spans="1:25" ht="12.75" customHeight="1" x14ac:dyDescent="0.2">
      <c r="D63" s="15"/>
      <c r="E63" s="13"/>
      <c r="Y63" s="15"/>
    </row>
    <row r="64" spans="1:25" ht="12.75" customHeight="1" x14ac:dyDescent="0.2">
      <c r="Y64" s="15"/>
    </row>
    <row r="65" spans="25:25" ht="12.75" customHeight="1" x14ac:dyDescent="0.2">
      <c r="Y65" s="15"/>
    </row>
    <row r="66" spans="25:25" ht="12.75" customHeight="1" x14ac:dyDescent="0.2">
      <c r="Y66" s="15"/>
    </row>
    <row r="67" spans="25:25" ht="12.75" customHeight="1" x14ac:dyDescent="0.2">
      <c r="Y67" s="15"/>
    </row>
    <row r="68" spans="25:25" ht="12.75" customHeight="1" x14ac:dyDescent="0.2">
      <c r="Y68" s="15"/>
    </row>
    <row r="69" spans="25:25" ht="12.75" customHeight="1" x14ac:dyDescent="0.2">
      <c r="Y69" s="15"/>
    </row>
    <row r="70" spans="25:25" ht="12.75" customHeight="1" x14ac:dyDescent="0.2">
      <c r="Y70" s="15"/>
    </row>
    <row r="71" spans="25:25" ht="12.75" customHeight="1" x14ac:dyDescent="0.2">
      <c r="Y71" s="15"/>
    </row>
    <row r="72" spans="25:25" ht="12.75" customHeight="1" x14ac:dyDescent="0.2">
      <c r="Y72" s="15"/>
    </row>
    <row r="73" spans="25:25" ht="12.75" customHeight="1" x14ac:dyDescent="0.2">
      <c r="Y73" s="15"/>
    </row>
    <row r="74" spans="25:25" ht="12.75" customHeight="1" x14ac:dyDescent="0.2">
      <c r="Y74" s="15"/>
    </row>
    <row r="75" spans="25:25" ht="12.75" customHeight="1" x14ac:dyDescent="0.2">
      <c r="Y75" s="15"/>
    </row>
    <row r="76" spans="25:25" ht="12.75" customHeight="1" x14ac:dyDescent="0.2">
      <c r="Y76" s="15"/>
    </row>
    <row r="77" spans="25:25" ht="12.75" customHeight="1" x14ac:dyDescent="0.2">
      <c r="Y77" s="15"/>
    </row>
    <row r="78" spans="25:25" ht="12.75" customHeight="1" x14ac:dyDescent="0.2">
      <c r="Y78" s="15"/>
    </row>
    <row r="79" spans="25:25" ht="12.75" customHeight="1" x14ac:dyDescent="0.2">
      <c r="Y79" s="15"/>
    </row>
    <row r="80" spans="25:25" ht="12.75" customHeight="1" x14ac:dyDescent="0.2">
      <c r="Y80" s="15"/>
    </row>
    <row r="81" spans="25:25" ht="12.75" customHeight="1" x14ac:dyDescent="0.2">
      <c r="Y81" s="15"/>
    </row>
    <row r="82" spans="25:25" ht="12.75" customHeight="1" x14ac:dyDescent="0.2">
      <c r="Y82" s="15"/>
    </row>
    <row r="83" spans="25:25" ht="12.75" customHeight="1" x14ac:dyDescent="0.2">
      <c r="Y83" s="15"/>
    </row>
    <row r="84" spans="25:25" ht="12.75" customHeight="1" x14ac:dyDescent="0.2">
      <c r="Y84" s="15"/>
    </row>
    <row r="85" spans="25:25" ht="12.75" customHeight="1" x14ac:dyDescent="0.2">
      <c r="Y85" s="15"/>
    </row>
    <row r="86" spans="25:25" ht="12.75" customHeight="1" x14ac:dyDescent="0.2">
      <c r="Y86" s="15"/>
    </row>
    <row r="87" spans="25:25" ht="12.75" customHeight="1" x14ac:dyDescent="0.2">
      <c r="Y87" s="15"/>
    </row>
    <row r="88" spans="25:25" ht="12.75" customHeight="1" x14ac:dyDescent="0.2">
      <c r="Y88" s="15"/>
    </row>
    <row r="89" spans="25:25" ht="12.75" customHeight="1" x14ac:dyDescent="0.2">
      <c r="Y89" s="15"/>
    </row>
    <row r="90" spans="25:25" ht="12.75" customHeight="1" x14ac:dyDescent="0.2">
      <c r="Y90" s="15"/>
    </row>
    <row r="91" spans="25:25" ht="12.75" customHeight="1" x14ac:dyDescent="0.2">
      <c r="Y91" s="15"/>
    </row>
    <row r="92" spans="25:25" ht="12.75" customHeight="1" x14ac:dyDescent="0.2">
      <c r="Y92" s="15"/>
    </row>
    <row r="93" spans="25:25" ht="12.75" customHeight="1" x14ac:dyDescent="0.2">
      <c r="Y93" s="15"/>
    </row>
    <row r="94" spans="25:25" ht="12.75" customHeight="1" x14ac:dyDescent="0.2">
      <c r="Y94" s="15"/>
    </row>
    <row r="95" spans="25:25" ht="12.75" customHeight="1" x14ac:dyDescent="0.2">
      <c r="Y95" s="15"/>
    </row>
    <row r="96" spans="25:25" ht="12.75" customHeight="1" x14ac:dyDescent="0.2">
      <c r="Y96" s="15"/>
    </row>
  </sheetData>
  <mergeCells count="22">
    <mergeCell ref="K49:K50"/>
    <mergeCell ref="Y23:Y27"/>
    <mergeCell ref="Y48:Y53"/>
    <mergeCell ref="N42:V42"/>
    <mergeCell ref="O45:U45"/>
    <mergeCell ref="P48:U48"/>
    <mergeCell ref="B2:V2"/>
    <mergeCell ref="B30:H30"/>
    <mergeCell ref="B39:H39"/>
    <mergeCell ref="M4:S4"/>
    <mergeCell ref="U4:V4"/>
    <mergeCell ref="J21:K21"/>
    <mergeCell ref="B21:H21"/>
    <mergeCell ref="J30:K30"/>
    <mergeCell ref="U30:V30"/>
    <mergeCell ref="M30:S30"/>
    <mergeCell ref="M21:S21"/>
    <mergeCell ref="U21:V21"/>
    <mergeCell ref="B12:H12"/>
    <mergeCell ref="B4:H4"/>
    <mergeCell ref="J4:K4"/>
    <mergeCell ref="M13:S13"/>
  </mergeCells>
  <conditionalFormatting sqref="B6:H10 M6:S11 B14:H18 M15:S19 M23:S27 B23:H28 B32:H36 M32:S37 B41:H45">
    <cfRule type="expression" dxfId="1" priority="1" stopIfTrue="1">
      <formula>OR(WEEKDAY(B6,1)=1,WEEKDAY(B6,1)=7)</formula>
    </cfRule>
    <cfRule type="cellIs" dxfId="0" priority="2" stopIfTrue="1" operator="equal">
      <formula>""</formula>
    </cfRule>
  </conditionalFormatting>
  <printOptions horizontalCentered="1"/>
  <pageMargins left="0.25" right="0.25" top="0.25" bottom="0.35" header="0" footer="0"/>
  <pageSetup orientation="landscape"/>
  <headerFooter>
    <oddFooter>&amp;L00-047Calendar Template © 2021 by Vertex42.com. Free to print.&amp;R00-047https://www.vertex42.com/calendars/school-calendar.html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showGridLines="0" workbookViewId="0"/>
  </sheetViews>
  <sheetFormatPr defaultColWidth="14.3515625" defaultRowHeight="15" customHeight="1" x14ac:dyDescent="0.2"/>
  <cols>
    <col min="1" max="1" width="2.80859375" customWidth="1"/>
    <col min="2" max="2" width="71.6171875" customWidth="1"/>
    <col min="3" max="3" width="22.34375" customWidth="1"/>
    <col min="4" max="6" width="9.171875" customWidth="1"/>
    <col min="7" max="11" width="8.73046875" customWidth="1"/>
  </cols>
  <sheetData>
    <row r="1" spans="1:11" ht="31.5" customHeight="1" x14ac:dyDescent="0.2">
      <c r="A1" s="2"/>
      <c r="B1" s="2" t="s">
        <v>30</v>
      </c>
      <c r="C1" s="3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">
      <c r="A2" s="4"/>
      <c r="B2" s="5"/>
      <c r="C2" s="6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">
      <c r="A3" s="4"/>
      <c r="B3" s="7" t="s">
        <v>31</v>
      </c>
      <c r="C3" s="6"/>
      <c r="D3" s="1"/>
      <c r="E3" s="1"/>
      <c r="F3" s="1"/>
      <c r="G3" s="1"/>
      <c r="H3" s="1"/>
      <c r="I3" s="1"/>
      <c r="J3" s="1"/>
      <c r="K3" s="1"/>
    </row>
    <row r="4" spans="1:11" ht="12.75" customHeight="1" x14ac:dyDescent="0.2">
      <c r="A4" s="4"/>
      <c r="B4" s="8" t="s">
        <v>32</v>
      </c>
      <c r="C4" s="6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4"/>
      <c r="B5" s="5"/>
      <c r="C5" s="6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">
      <c r="A6" s="4"/>
      <c r="B6" s="9" t="s">
        <v>33</v>
      </c>
      <c r="C6" s="6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">
      <c r="A7" s="4"/>
      <c r="B7" s="5"/>
      <c r="C7" s="6"/>
      <c r="D7" s="1"/>
      <c r="E7" s="1"/>
      <c r="F7" s="1"/>
      <c r="G7" s="1"/>
      <c r="H7" s="1"/>
      <c r="I7" s="1"/>
      <c r="J7" s="1"/>
      <c r="K7" s="1"/>
    </row>
    <row r="8" spans="1:11" ht="12.75" customHeight="1" x14ac:dyDescent="0.2">
      <c r="A8" s="4"/>
      <c r="B8" s="5" t="s">
        <v>34</v>
      </c>
      <c r="C8" s="6"/>
      <c r="D8" s="1"/>
      <c r="E8" s="1"/>
      <c r="F8" s="1"/>
      <c r="G8" s="1"/>
      <c r="H8" s="1"/>
      <c r="I8" s="1"/>
      <c r="J8" s="1"/>
      <c r="K8" s="1"/>
    </row>
    <row r="9" spans="1:11" ht="12.75" customHeight="1" x14ac:dyDescent="0.2">
      <c r="A9" s="4"/>
      <c r="B9" s="5"/>
      <c r="C9" s="6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A10" s="4"/>
      <c r="B10" s="5" t="s">
        <v>35</v>
      </c>
      <c r="C10" s="6"/>
      <c r="D10" s="1"/>
      <c r="E10" s="1"/>
      <c r="F10" s="1"/>
      <c r="G10" s="1"/>
      <c r="H10" s="1"/>
      <c r="I10" s="1"/>
      <c r="J10" s="1"/>
      <c r="K10" s="1"/>
    </row>
    <row r="11" spans="1:11" ht="12.75" customHeight="1" x14ac:dyDescent="0.2">
      <c r="A11" s="4"/>
      <c r="B11" s="5"/>
      <c r="C11" s="6"/>
      <c r="D11" s="1"/>
      <c r="E11" s="1"/>
      <c r="F11" s="1"/>
      <c r="G11" s="1"/>
      <c r="H11" s="1"/>
      <c r="I11" s="1"/>
      <c r="J11" s="1"/>
      <c r="K11" s="1"/>
    </row>
    <row r="12" spans="1:11" ht="12.75" customHeight="1" x14ac:dyDescent="0.2">
      <c r="A12" s="4"/>
      <c r="B12" s="5" t="s">
        <v>36</v>
      </c>
      <c r="C12" s="6"/>
      <c r="D12" s="1"/>
      <c r="E12" s="1"/>
      <c r="F12" s="1"/>
      <c r="G12" s="1"/>
      <c r="H12" s="1"/>
      <c r="I12" s="1"/>
      <c r="J12" s="1"/>
      <c r="K12" s="1"/>
    </row>
    <row r="13" spans="1:11" ht="12.75" customHeight="1" x14ac:dyDescent="0.2">
      <c r="A13" s="4"/>
      <c r="B13" s="5"/>
      <c r="C13" s="6"/>
      <c r="D13" s="1"/>
      <c r="E13" s="1"/>
      <c r="F13" s="1"/>
      <c r="G13" s="1"/>
      <c r="H13" s="1"/>
      <c r="I13" s="1"/>
      <c r="J13" s="1"/>
      <c r="K13" s="1"/>
    </row>
    <row r="14" spans="1:11" ht="12.75" customHeight="1" x14ac:dyDescent="0.2">
      <c r="A14" s="4"/>
      <c r="B14" s="9" t="s">
        <v>37</v>
      </c>
      <c r="C14" s="6"/>
      <c r="D14" s="1"/>
      <c r="E14" s="1"/>
      <c r="F14" s="1"/>
      <c r="G14" s="1"/>
      <c r="H14" s="1"/>
      <c r="I14" s="1"/>
      <c r="J14" s="1"/>
      <c r="K14" s="1"/>
    </row>
    <row r="15" spans="1:11" ht="12.75" customHeight="1" x14ac:dyDescent="0.2">
      <c r="A15" s="4"/>
      <c r="B15" s="10" t="s">
        <v>38</v>
      </c>
      <c r="C15" s="6"/>
      <c r="D15" s="1"/>
      <c r="E15" s="1"/>
      <c r="F15" s="1"/>
      <c r="G15" s="1"/>
      <c r="H15" s="1"/>
      <c r="I15" s="1"/>
      <c r="J15" s="1"/>
      <c r="K15" s="1"/>
    </row>
    <row r="16" spans="1:11" ht="12.75" customHeight="1" x14ac:dyDescent="0.2">
      <c r="A16" s="4"/>
      <c r="B16" s="11"/>
      <c r="C16" s="6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">
      <c r="A17" s="4"/>
      <c r="B17" s="12" t="s">
        <v>39</v>
      </c>
      <c r="C17" s="6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4"/>
      <c r="B18" s="4"/>
      <c r="C18" s="6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4"/>
      <c r="B19" s="4"/>
      <c r="C19" s="6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" footer="0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EventCalendar</vt:lpstr>
      <vt:lpstr>©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2013-2021 Vertex42 LLC. All Rights Reserved. Free to Print.</dc:description>
  <cp:lastModifiedBy>Vertex42.com Templates</cp:lastModifiedBy>
  <cp:lastPrinted>2021-01-29T19:16:10Z</cp:lastPrinted>
  <dcterms:created xsi:type="dcterms:W3CDTF">2004-08-16T18:44:14Z</dcterms:created>
  <dcterms:modified xsi:type="dcterms:W3CDTF">2021-01-29T19:20:09Z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